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7DAB924-C0F1-4077-9E4A-3BDFDED8570B}" xr6:coauthVersionLast="47" xr6:coauthVersionMax="47" xr10:uidLastSave="{00000000-0000-0000-0000-000000000000}"/>
  <bookViews>
    <workbookView xWindow="1098" yWindow="1098" windowWidth="17250" windowHeight="11136" xr2:uid="{00000000-000D-0000-FFFF-FFFF00000000}"/>
  </bookViews>
  <sheets>
    <sheet name="Start Here" sheetId="1" r:id="rId1"/>
    <sheet name="Library" sheetId="2" r:id="rId2"/>
    <sheet name="Teacher View" sheetId="3" r:id="rId3"/>
    <sheet name="List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d+yjjKfBM86Df7y1UqAO9ondGJXBNnszFY91sDmc6gg="/>
    </ext>
  </extLst>
</workbook>
</file>

<file path=xl/calcChain.xml><?xml version="1.0" encoding="utf-8"?>
<calcChain xmlns="http://schemas.openxmlformats.org/spreadsheetml/2006/main">
  <c r="D35" i="3" l="1"/>
  <c r="C35" i="3"/>
  <c r="B35" i="3"/>
  <c r="A35" i="3"/>
  <c r="D34" i="3"/>
  <c r="C34" i="3"/>
  <c r="B34" i="3"/>
  <c r="A34" i="3"/>
  <c r="D33" i="3"/>
  <c r="C33" i="3"/>
  <c r="B33" i="3"/>
  <c r="A33" i="3"/>
  <c r="D32" i="3"/>
  <c r="C32" i="3"/>
  <c r="B32" i="3"/>
  <c r="A32" i="3"/>
  <c r="D31" i="3"/>
  <c r="C31" i="3"/>
  <c r="B31" i="3"/>
  <c r="A31" i="3"/>
  <c r="D30" i="3"/>
  <c r="C30" i="3"/>
  <c r="B30" i="3"/>
  <c r="A30" i="3"/>
  <c r="D29" i="3"/>
  <c r="C29" i="3"/>
  <c r="B29" i="3"/>
  <c r="A29" i="3"/>
  <c r="D28" i="3"/>
  <c r="C28" i="3"/>
  <c r="B28" i="3"/>
  <c r="A28" i="3"/>
  <c r="D27" i="3"/>
  <c r="C27" i="3"/>
  <c r="B27" i="3"/>
  <c r="A27" i="3"/>
  <c r="D26" i="3"/>
  <c r="C26" i="3"/>
  <c r="B26" i="3"/>
  <c r="A26" i="3"/>
  <c r="D25" i="3"/>
  <c r="C25" i="3"/>
  <c r="B25" i="3"/>
  <c r="A25" i="3"/>
  <c r="D24" i="3"/>
  <c r="C24" i="3"/>
  <c r="B24" i="3"/>
  <c r="A24" i="3"/>
  <c r="D23" i="3"/>
  <c r="C23" i="3"/>
  <c r="B23" i="3"/>
  <c r="A23" i="3"/>
  <c r="D22" i="3"/>
  <c r="C22" i="3"/>
  <c r="B22" i="3"/>
  <c r="A22" i="3"/>
  <c r="D21" i="3"/>
  <c r="C21" i="3"/>
  <c r="B21" i="3"/>
  <c r="A21" i="3"/>
  <c r="D20" i="3"/>
  <c r="C20" i="3"/>
  <c r="B20" i="3"/>
  <c r="A20" i="3"/>
  <c r="D19" i="3"/>
  <c r="C19" i="3"/>
  <c r="B19" i="3"/>
  <c r="A19" i="3"/>
  <c r="D18" i="3"/>
  <c r="C18" i="3"/>
  <c r="B18" i="3"/>
  <c r="A18" i="3"/>
  <c r="D17" i="3"/>
  <c r="C17" i="3"/>
  <c r="B17" i="3"/>
  <c r="A17" i="3"/>
  <c r="D16" i="3"/>
  <c r="C16" i="3"/>
  <c r="B16" i="3"/>
  <c r="A16" i="3"/>
  <c r="D15" i="3"/>
  <c r="C15" i="3"/>
  <c r="B15" i="3"/>
  <c r="A15" i="3"/>
  <c r="D14" i="3"/>
  <c r="C14" i="3"/>
  <c r="B14" i="3"/>
  <c r="A14" i="3"/>
  <c r="D13" i="3"/>
  <c r="C13" i="3"/>
  <c r="B13" i="3"/>
  <c r="A13" i="3"/>
  <c r="D12" i="3"/>
  <c r="C12" i="3"/>
  <c r="B12" i="3"/>
  <c r="A12" i="3"/>
  <c r="D11" i="3"/>
  <c r="C11" i="3"/>
  <c r="B11" i="3"/>
  <c r="A11" i="3"/>
  <c r="D10" i="3"/>
  <c r="C10" i="3"/>
  <c r="B10" i="3"/>
  <c r="A10" i="3"/>
  <c r="D9" i="3"/>
  <c r="C9" i="3"/>
  <c r="B9" i="3"/>
  <c r="A9" i="3"/>
  <c r="D8" i="3"/>
  <c r="C8" i="3"/>
  <c r="B8" i="3"/>
  <c r="A8" i="3"/>
  <c r="D7" i="3"/>
  <c r="C7" i="3"/>
  <c r="B7" i="3"/>
  <c r="A7" i="3"/>
  <c r="D6" i="3"/>
  <c r="C6" i="3"/>
  <c r="B6" i="3"/>
  <c r="A6" i="3"/>
  <c r="E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8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ID#AAAB3E0pGig
OpenAI    (2026-04-06 19:13:03)
In Google Sheets, use Insert → Image → "Image in cell" so the cover sorts with the row.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JfbCaU3viR3HaT89NknxUfSO1H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00000000-0006-0000-0200-000001000000}">
      <text>
        <r>
          <rPr>
            <sz val="11"/>
            <color theme="1"/>
            <rFont val="Calibri"/>
            <scheme val="minor"/>
          </rPr>
          <t>======
ID#AAAB3E0pGl4
OpenAI    (2026-04-06 19:13:03)
Choose any concept to instantly narrow the list below after importing/opening the file in Google Sheets.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Hi2A5NexUN3lkCtJeoQPtkiFdSg=="/>
    </ext>
  </extLst>
</comments>
</file>

<file path=xl/sharedStrings.xml><?xml version="1.0" encoding="utf-8"?>
<sst xmlns="http://schemas.openxmlformats.org/spreadsheetml/2006/main" count="285" uniqueCount="167">
  <si>
    <t>Read-Aloud Economics Library</t>
  </si>
  <si>
    <t>Import-ready for Google Sheets with filters, dropdowns, and a teacher-friendly browsing tab.</t>
  </si>
  <si>
    <t>1. Upload this file to Google Drive</t>
  </si>
  <si>
    <t>New → File upload → select this workbook → right-click → Open with Google Sheets.</t>
  </si>
  <si>
    <t>2. Keep book covers inside their boxes</t>
  </si>
  <si>
    <t>In Google Sheets, use Insert → Image → "Image in cell" for each cover. That makes images sort with the row.</t>
  </si>
  <si>
    <t>3. Browse books fast</t>
  </si>
  <si>
    <t>Use the "Teacher View" tab for a simple concept dropdown, or use the filter arrows on the "Library" tab for full sorting.</t>
  </si>
  <si>
    <t>4. Add more books later</t>
  </si>
  <si>
    <t>Enter the title, author, topics, and lesson URL on the next blank row in "Library". Pick the primary topic from the dropdown.</t>
  </si>
  <si>
    <t>Recommended workflow for teachers</t>
  </si>
  <si>
    <t>• Use the Teacher View tab during planning meetings or lesson prep.</t>
  </si>
  <si>
    <t>• Use the Library tab when you want to sort by title, author, or primary topic.</t>
  </si>
  <si>
    <t>• If a lesson link is missing, add the URL in the hidden lesson-url helper column by pasting it into the visible Lesson Link cell's hyperlink.</t>
  </si>
  <si>
    <t>A New Coat for Anna</t>
  </si>
  <si>
    <t>Harriet Ziefert</t>
  </si>
  <si>
    <t>barter, trade, productive resources</t>
  </si>
  <si>
    <t>barter</t>
  </si>
  <si>
    <t>Open lesson</t>
  </si>
  <si>
    <t/>
  </si>
  <si>
    <t>|barter|trade|productive resources|</t>
  </si>
  <si>
    <t>https://www.economicsarkansas.org/file_download/inline/adfbc001-1e53-4a5d-95fe-3956c4214ae7</t>
  </si>
  <si>
    <t>Less than Zero</t>
  </si>
  <si>
    <t>Stuart Murphy</t>
  </si>
  <si>
    <t>borrowing, interest, savings, savings goals</t>
  </si>
  <si>
    <t>borrowing</t>
  </si>
  <si>
    <t>|borrowing|interest|savings|savings goals|</t>
  </si>
  <si>
    <t>https://www.federalreserveeducation.org/teaching-resources/personal-finance/saving/teaching-saving-with-less-than-zero-book-lesson</t>
  </si>
  <si>
    <t>Miss Bridie Chose a Shovel</t>
  </si>
  <si>
    <t>Leslie Connor</t>
  </si>
  <si>
    <t>choice, opportunity cost, scarcity, decision-making</t>
  </si>
  <si>
    <t>choice</t>
  </si>
  <si>
    <t>|choice|opportunity cost|scarcity|decision-making|</t>
  </si>
  <si>
    <t>https://www.economicsarkansas.org/file_download/inline/e9cd203b-6a06-42d0-911a-9f03e83ff0ca</t>
  </si>
  <si>
    <t>Too Many Toys</t>
  </si>
  <si>
    <t>David Shannon</t>
  </si>
  <si>
    <t>https://www.economicsarkansas.org/file_download/inline/ff0fe69a-b56f-4ff6-9f0e-9394dd068c6e</t>
  </si>
  <si>
    <t>Aleander, Who Used to Be Rich Last Sunday</t>
  </si>
  <si>
    <t>Judity Viorst</t>
  </si>
  <si>
    <t>decision-making, saving, goal setting, opportunity cost</t>
  </si>
  <si>
    <t>decision-making</t>
  </si>
  <si>
    <t>Glo Goes Shopping</t>
  </si>
  <si>
    <t>Cheryl WIllis Hudson</t>
  </si>
  <si>
    <t>decision-making,alternatives, opportunity cost</t>
  </si>
  <si>
    <t>So Few of Me</t>
  </si>
  <si>
    <t>Peter Reynolds</t>
  </si>
  <si>
    <t>decision-making, opportunity cost, choice</t>
  </si>
  <si>
    <t>Waffle Can't Decide</t>
  </si>
  <si>
    <t>Brend S. Miles</t>
  </si>
  <si>
    <t>The Little House</t>
  </si>
  <si>
    <t>Virginia Lee Burton</t>
  </si>
  <si>
    <t>economic development, scarcity, decision making</t>
  </si>
  <si>
    <t>economic development</t>
  </si>
  <si>
    <t>|economic development|scarcity|decision-making|</t>
  </si>
  <si>
    <t>https://roanokepreservation.org/the-little-house-project/</t>
  </si>
  <si>
    <t>The Want Monsters</t>
  </si>
  <si>
    <t>economic want, goods, services</t>
  </si>
  <si>
    <t>economic wants</t>
  </si>
  <si>
    <t>Open Lesson</t>
  </si>
  <si>
    <t>How to Sell a Balloon</t>
  </si>
  <si>
    <t>J.K. Coy</t>
  </si>
  <si>
    <t>entrepreneur, risk, product, sales, profit</t>
  </si>
  <si>
    <t>entrepreneur</t>
  </si>
  <si>
    <t>|entrepreneur|risk|product|sales|profit|</t>
  </si>
  <si>
    <t>https://www.economicsarkansas.org/file_download/inline/bc67bb5b-fb17-445d-a795-3d779fe08b36</t>
  </si>
  <si>
    <t>Isabel's Car Wash</t>
  </si>
  <si>
    <t>Sheila Bair</t>
  </si>
  <si>
    <t>Pedro's Yo-Yos</t>
  </si>
  <si>
    <t>Carl Angel</t>
  </si>
  <si>
    <t>productive resources, entrepreneur, marketing</t>
  </si>
  <si>
    <t>Sloth and Squirrel in a Pickle</t>
  </si>
  <si>
    <t>Cathy Ballou Mealey</t>
  </si>
  <si>
    <t>human capital, specialization, entrepreneur, natural resource</t>
  </si>
  <si>
    <t>human capital</t>
  </si>
  <si>
    <t>|human capital|specialization|entrepreneur|natural resources|</t>
  </si>
  <si>
    <t>https://econedlink.org/resources/specialization-sloth-and-squirrel-in-a-pic/</t>
  </si>
  <si>
    <t>Library</t>
  </si>
  <si>
    <t>One Hen: How One Small Loan Made a Big Difference</t>
  </si>
  <si>
    <t>Katie Smith MIlway</t>
  </si>
  <si>
    <t>entrepreneur, risk, loan, saving</t>
  </si>
  <si>
    <t>loan</t>
  </si>
  <si>
    <t>I Love Strawberries</t>
  </si>
  <si>
    <t>Shannon Anderson</t>
  </si>
  <si>
    <t>natural resources productive resource, product</t>
  </si>
  <si>
    <t>natural resources</t>
  </si>
  <si>
    <t>Book Cover</t>
  </si>
  <si>
    <t>Title</t>
  </si>
  <si>
    <t>Author</t>
  </si>
  <si>
    <t>Economics Topics</t>
  </si>
  <si>
    <t>Primary Topic</t>
  </si>
  <si>
    <t>Lesson Link</t>
  </si>
  <si>
    <t>Notes</t>
  </si>
  <si>
    <t>Topics Key</t>
  </si>
  <si>
    <t>Lesson URL</t>
  </si>
  <si>
    <t>The Little Red Hen Makes a Pizza</t>
  </si>
  <si>
    <t>Philemon Sturgis</t>
  </si>
  <si>
    <t>producer consumer</t>
  </si>
  <si>
    <t>producer</t>
  </si>
  <si>
    <t>Agatha's Featherbed</t>
  </si>
  <si>
    <t>Carmen Agra Deedy</t>
  </si>
  <si>
    <t>productive resources, natural resources, capital resources, human resources, producer</t>
  </si>
  <si>
    <t>productive resources</t>
  </si>
  <si>
    <t>|productive resources|natural resources|capital resources|human resources|producer|</t>
  </si>
  <si>
    <t>Balloon Trees</t>
  </si>
  <si>
    <t>Danna Smith</t>
  </si>
  <si>
    <t>https://www.arbordalepublishing.com/documents/TeachingActivities/BalloonTrees_TA.pdf</t>
  </si>
  <si>
    <t>Pancakes, Pancakes</t>
  </si>
  <si>
    <t>Eric Carle</t>
  </si>
  <si>
    <t>https://www.economicsarkansas.org/file_download/inline/68712fac-f169-4fb1-8634-6009265ff57c</t>
  </si>
  <si>
    <t>Pickle Patch Bathtub</t>
  </si>
  <si>
    <t>Fran Kennedy</t>
  </si>
  <si>
    <t>productive resources, natural resources, capital resources, human resources, producer, consumer, income, savings goals</t>
  </si>
  <si>
    <t>|productive resources|natural resources|capital resources|human resources|producer|consumer|income|savings goals|</t>
  </si>
  <si>
    <t>https://www.federalreserveeducation.org/teaching-resources/personal-finance/saving/the-pickle-patch-bathtub</t>
  </si>
  <si>
    <t>Sweet Potato Pie</t>
  </si>
  <si>
    <t>Kathleen Lindsey</t>
  </si>
  <si>
    <t>productive resources, specialization</t>
  </si>
  <si>
    <t>A Chair for My Mother</t>
  </si>
  <si>
    <t>Vera WIlliams</t>
  </si>
  <si>
    <t>decision-making, savings goals, income</t>
  </si>
  <si>
    <t>savings goals</t>
  </si>
  <si>
    <t>Lemonade for Sale</t>
  </si>
  <si>
    <t>savings goals, productive resources, division of labor, marketing</t>
  </si>
  <si>
    <t>|savings goals|productive resources|division of labor|marketing|</t>
  </si>
  <si>
    <t>https://www.richmondfed.org/-/media/richmondfedorg/education/for_teachers/lesson_plans_and_classroom_activities/pdf/lemonade_for_sale.pdf</t>
  </si>
  <si>
    <t>Simon and the Better Bone</t>
  </si>
  <si>
    <t>Corey Tabor</t>
  </si>
  <si>
    <t>scarcity, allocation</t>
  </si>
  <si>
    <t>scarcity</t>
  </si>
  <si>
    <t>Peppe the Lamplighter</t>
  </si>
  <si>
    <t>Elisa Bartone</t>
  </si>
  <si>
    <t>specialization, interdependence, human resource</t>
  </si>
  <si>
    <t>specialization</t>
  </si>
  <si>
    <t>|specialization|interdependence|human resources|</t>
  </si>
  <si>
    <t>https://econedlink.org/resources/specialists-light-up-our-lives/</t>
  </si>
  <si>
    <t>Use filter arrows on row 4. For book covers in Google Sheets, insert each picture as Image in cell.</t>
  </si>
  <si>
    <t>Billy the Blue Footed Booby</t>
  </si>
  <si>
    <t>Bunny Money</t>
  </si>
  <si>
    <t>Rosemary Wells</t>
  </si>
  <si>
    <t>saving, spending, savings goals</t>
  </si>
  <si>
    <t>How Much is that Doggie in the Window?</t>
  </si>
  <si>
    <t>Iza Trapani</t>
  </si>
  <si>
    <t>economic want, savings goal, spending</t>
  </si>
  <si>
    <t>Spend It!</t>
  </si>
  <si>
    <t>Cinders McLeod</t>
  </si>
  <si>
    <t>want, spending</t>
  </si>
  <si>
    <t>Teacher View</t>
  </si>
  <si>
    <t>Pick one concept from the dropdown to see matching books. This view is especially handy in Google Sheets.</t>
  </si>
  <si>
    <t>Economics concept:</t>
  </si>
  <si>
    <t>All Concepts</t>
  </si>
  <si>
    <t>Books shown:</t>
  </si>
  <si>
    <t>Planning Notes</t>
  </si>
  <si>
    <t>capital resources</t>
  </si>
  <si>
    <t>consumer</t>
  </si>
  <si>
    <t>division of labor</t>
  </si>
  <si>
    <t>human resources</t>
  </si>
  <si>
    <t>income</t>
  </si>
  <si>
    <t>interdependence</t>
  </si>
  <si>
    <t>interest</t>
  </si>
  <si>
    <t>marketing</t>
  </si>
  <si>
    <t>opportunity cost</t>
  </si>
  <si>
    <t>product</t>
  </si>
  <si>
    <t>profit</t>
  </si>
  <si>
    <t>risk</t>
  </si>
  <si>
    <t>sales</t>
  </si>
  <si>
    <t>savings</t>
  </si>
  <si>
    <t>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</si>
</sst>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b/>
      <sz val="18"/>
      <color rgb="FFFFFFFF"/>
      <name val="Calibri"/>
    </font>
    <font>
      <sz val="11"/>
      <name val="Calibri"/>
    </font>
    <font>
      <i/>
      <sz val="11"/>
      <color rgb="FF1F2937"/>
      <name val="Calibri"/>
    </font>
    <font>
      <b/>
      <sz val="13"/>
      <color rgb="FF1F3A5F"/>
      <name val="Calibri"/>
    </font>
    <font>
      <sz val="11"/>
      <color rgb="FF1F2937"/>
      <name val="Calibri"/>
    </font>
    <font>
      <b/>
      <sz val="12"/>
      <color rgb="FFFFFFFF"/>
      <name val="Calibri"/>
    </font>
    <font>
      <i/>
      <sz val="10"/>
      <color rgb="FF6B7280"/>
      <name val="Calibri"/>
    </font>
    <font>
      <u/>
      <sz val="11"/>
      <color rgb="FF0563C1"/>
      <name val="Calibri"/>
    </font>
    <font>
      <sz val="11"/>
      <color theme="1"/>
      <name val="Calibri"/>
      <scheme val="minor"/>
    </font>
    <font>
      <u/>
      <sz val="11"/>
      <color rgb="FF0563C1"/>
      <name val="Calibri"/>
    </font>
    <font>
      <u/>
      <sz val="11"/>
      <color rgb="FF0000FF"/>
      <name val="Calibri"/>
    </font>
    <font>
      <sz val="11"/>
      <color theme="1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b/>
      <sz val="11"/>
      <color rgb="FFFFFFFF"/>
      <name val="Calibri"/>
    </font>
    <font>
      <b/>
      <sz val="10"/>
      <color rgb="FF1F2937"/>
      <name val="Calibri"/>
    </font>
    <font>
      <u/>
      <sz val="11"/>
      <color rgb="FF0000FF"/>
      <name val="Calibri"/>
    </font>
    <font>
      <b/>
      <sz val="11"/>
      <color rgb="FF1F2937"/>
      <name val="Calibri"/>
    </font>
    <font>
      <u/>
      <sz val="11"/>
      <color rgb="FF0563C1"/>
      <name val="Calibri"/>
    </font>
    <font>
      <u/>
      <sz val="11"/>
      <color rgb="FF0563C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DDF3F0"/>
        <bgColor rgb="FFDDF3F0"/>
      </patternFill>
    </fill>
    <fill>
      <patternFill patternType="solid">
        <fgColor rgb="FFFFFFFF"/>
        <bgColor rgb="FFFFFFFF"/>
      </patternFill>
    </fill>
    <fill>
      <patternFill patternType="solid">
        <fgColor rgb="FF2A9D8F"/>
        <bgColor rgb="FF2A9D8F"/>
      </patternFill>
    </fill>
    <fill>
      <patternFill patternType="solid">
        <fgColor rgb="FFFFF6D6"/>
        <bgColor rgb="FFFFF6D6"/>
      </patternFill>
    </fill>
    <fill>
      <patternFill patternType="solid">
        <fgColor rgb="FFF3F4F6"/>
        <bgColor rgb="FFF3F4F6"/>
      </patternFill>
    </fill>
    <fill>
      <patternFill patternType="solid">
        <fgColor rgb="FFF9FAFB"/>
        <bgColor rgb="FFF9FAFB"/>
      </patternFill>
    </fill>
    <fill>
      <patternFill patternType="solid">
        <fgColor rgb="FF6AA84F"/>
        <bgColor rgb="FF6AA84F"/>
      </patternFill>
    </fill>
    <fill>
      <patternFill patternType="solid">
        <fgColor rgb="FFE6F4EA"/>
        <bgColor rgb="FFE6F4EA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4" borderId="4" xfId="0" applyFont="1" applyFill="1" applyBorder="1" applyAlignment="1">
      <alignment vertical="top"/>
    </xf>
    <xf numFmtId="0" fontId="7" fillId="7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9" fillId="0" borderId="8" xfId="0" applyFont="1" applyBorder="1"/>
    <xf numFmtId="0" fontId="3" fillId="8" borderId="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vertical="center" wrapText="1"/>
    </xf>
    <xf numFmtId="0" fontId="5" fillId="8" borderId="8" xfId="0" applyFont="1" applyFill="1" applyBorder="1" applyAlignment="1">
      <alignment vertical="top" wrapText="1"/>
    </xf>
    <xf numFmtId="0" fontId="11" fillId="8" borderId="8" xfId="0" applyFont="1" applyFill="1" applyBorder="1" applyAlignment="1">
      <alignment horizontal="center" vertical="center" wrapText="1"/>
    </xf>
    <xf numFmtId="0" fontId="12" fillId="0" borderId="8" xfId="0" applyFont="1" applyBorder="1"/>
    <xf numFmtId="0" fontId="13" fillId="8" borderId="8" xfId="0" applyFont="1" applyFill="1" applyBorder="1" applyAlignment="1">
      <alignment vertical="center" wrapText="1"/>
    </xf>
    <xf numFmtId="0" fontId="14" fillId="4" borderId="8" xfId="0" applyFont="1" applyFill="1" applyBorder="1" applyAlignment="1">
      <alignment vertical="center" wrapText="1"/>
    </xf>
    <xf numFmtId="0" fontId="15" fillId="8" borderId="8" xfId="0" applyFont="1" applyFill="1" applyBorder="1" applyAlignment="1">
      <alignment vertical="top" wrapText="1"/>
    </xf>
    <xf numFmtId="0" fontId="5" fillId="8" borderId="0" xfId="0" applyFont="1" applyFill="1" applyAlignment="1">
      <alignment vertical="center" wrapText="1"/>
    </xf>
    <xf numFmtId="0" fontId="5" fillId="8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6" fillId="8" borderId="0" xfId="0" applyFont="1" applyFill="1" applyAlignment="1">
      <alignment vertical="center" wrapText="1"/>
    </xf>
    <xf numFmtId="0" fontId="5" fillId="8" borderId="0" xfId="0" applyFont="1" applyFill="1" applyAlignment="1">
      <alignment vertical="top" wrapText="1"/>
    </xf>
    <xf numFmtId="0" fontId="17" fillId="9" borderId="8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vertical="center" wrapText="1"/>
    </xf>
    <xf numFmtId="0" fontId="19" fillId="8" borderId="0" xfId="0" applyFont="1" applyFill="1" applyAlignment="1">
      <alignment vertical="top" wrapText="1"/>
    </xf>
    <xf numFmtId="0" fontId="9" fillId="0" borderId="8" xfId="0" applyFont="1" applyBorder="1" applyAlignment="1">
      <alignment horizontal="center"/>
    </xf>
    <xf numFmtId="0" fontId="4" fillId="0" borderId="0" xfId="0" applyFont="1"/>
    <xf numFmtId="0" fontId="20" fillId="6" borderId="12" xfId="0" applyFont="1" applyFill="1" applyBorder="1" applyAlignment="1">
      <alignment horizontal="center"/>
    </xf>
    <xf numFmtId="0" fontId="20" fillId="10" borderId="12" xfId="0" applyFont="1" applyFill="1" applyBorder="1" applyAlignment="1">
      <alignment horizontal="center"/>
    </xf>
    <xf numFmtId="0" fontId="17" fillId="9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top" wrapText="1"/>
    </xf>
    <xf numFmtId="0" fontId="21" fillId="4" borderId="4" xfId="0" applyFont="1" applyFill="1" applyBorder="1" applyAlignment="1">
      <alignment vertical="top" wrapText="1"/>
    </xf>
    <xf numFmtId="0" fontId="5" fillId="8" borderId="4" xfId="0" applyFont="1" applyFill="1" applyBorder="1" applyAlignment="1">
      <alignment vertical="top" wrapText="1"/>
    </xf>
    <xf numFmtId="0" fontId="22" fillId="8" borderId="4" xfId="0" applyFont="1" applyFill="1" applyBorder="1" applyAlignment="1">
      <alignment vertical="top" wrapText="1"/>
    </xf>
    <xf numFmtId="0" fontId="9" fillId="0" borderId="0" xfId="0" applyFont="1"/>
    <xf numFmtId="0" fontId="5" fillId="6" borderId="5" xfId="0" applyFont="1" applyFill="1" applyBorder="1" applyAlignment="1">
      <alignment vertical="center" wrapText="1"/>
    </xf>
    <xf numFmtId="0" fontId="2" fillId="0" borderId="6" xfId="0" applyFont="1" applyBorder="1"/>
    <xf numFmtId="0" fontId="2" fillId="0" borderId="7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top" wrapText="1"/>
    </xf>
    <xf numFmtId="0" fontId="6" fillId="5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pn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47700" cy="838200"/>
    <xdr:pic>
      <xdr:nvPicPr>
        <xdr:cNvPr id="2" name="image7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</xdr:row>
      <xdr:rowOff>0</xdr:rowOff>
    </xdr:from>
    <xdr:ext cx="933450" cy="752475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571500" cy="8382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638175" cy="838200"/>
    <xdr:pic>
      <xdr:nvPicPr>
        <xdr:cNvPr id="5" name="image20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933450" cy="733425"/>
    <xdr:pic>
      <xdr:nvPicPr>
        <xdr:cNvPr id="6" name="image2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581025" cy="838200"/>
    <xdr:pic>
      <xdr:nvPicPr>
        <xdr:cNvPr id="7" name="image8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819150" cy="838200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838200" cy="838200"/>
    <xdr:pic>
      <xdr:nvPicPr>
        <xdr:cNvPr id="9" name="image6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0</xdr:rowOff>
    </xdr:from>
    <xdr:ext cx="885825" cy="838200"/>
    <xdr:pic>
      <xdr:nvPicPr>
        <xdr:cNvPr id="10" name="image14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619125" cy="838200"/>
    <xdr:pic>
      <xdr:nvPicPr>
        <xdr:cNvPr id="11" name="image10.jp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0</xdr:rowOff>
    </xdr:from>
    <xdr:ext cx="838200" cy="838200"/>
    <xdr:pic>
      <xdr:nvPicPr>
        <xdr:cNvPr id="12" name="image17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0</xdr:rowOff>
    </xdr:from>
    <xdr:ext cx="657225" cy="838200"/>
    <xdr:pic>
      <xdr:nvPicPr>
        <xdr:cNvPr id="13" name="image13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</xdr:row>
      <xdr:rowOff>0</xdr:rowOff>
    </xdr:from>
    <xdr:ext cx="838200" cy="838200"/>
    <xdr:pic>
      <xdr:nvPicPr>
        <xdr:cNvPr id="14" name="image30.jp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0</xdr:rowOff>
    </xdr:from>
    <xdr:ext cx="923925" cy="838200"/>
    <xdr:pic>
      <xdr:nvPicPr>
        <xdr:cNvPr id="15" name="image26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628650" cy="838200"/>
    <xdr:pic>
      <xdr:nvPicPr>
        <xdr:cNvPr id="16" name="image18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933450" cy="723900"/>
    <xdr:pic>
      <xdr:nvPicPr>
        <xdr:cNvPr id="17" name="image24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809625" cy="838200"/>
    <xdr:pic>
      <xdr:nvPicPr>
        <xdr:cNvPr id="18" name="image12.jp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933450" cy="771525"/>
    <xdr:pic>
      <xdr:nvPicPr>
        <xdr:cNvPr id="19" name="image29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</xdr:row>
      <xdr:rowOff>0</xdr:rowOff>
    </xdr:from>
    <xdr:ext cx="704850" cy="838200"/>
    <xdr:pic>
      <xdr:nvPicPr>
        <xdr:cNvPr id="20" name="image11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590550" cy="838200"/>
    <xdr:pic>
      <xdr:nvPicPr>
        <xdr:cNvPr id="21" name="image16.jp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0</xdr:rowOff>
    </xdr:from>
    <xdr:ext cx="933450" cy="723900"/>
    <xdr:pic>
      <xdr:nvPicPr>
        <xdr:cNvPr id="22" name="image15.jp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933450" cy="733425"/>
    <xdr:pic>
      <xdr:nvPicPr>
        <xdr:cNvPr id="23" name="image22.jp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933450" cy="742950"/>
    <xdr:pic>
      <xdr:nvPicPr>
        <xdr:cNvPr id="24" name="image3.jp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</xdr:row>
      <xdr:rowOff>0</xdr:rowOff>
    </xdr:from>
    <xdr:ext cx="933450" cy="762000"/>
    <xdr:pic>
      <xdr:nvPicPr>
        <xdr:cNvPr id="25" name="image21.jp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838200" cy="838200"/>
    <xdr:pic>
      <xdr:nvPicPr>
        <xdr:cNvPr id="26" name="image25.png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666750" cy="838200"/>
    <xdr:pic>
      <xdr:nvPicPr>
        <xdr:cNvPr id="27" name="image23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676275" cy="838200"/>
    <xdr:pic>
      <xdr:nvPicPr>
        <xdr:cNvPr id="28" name="image9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</xdr:row>
      <xdr:rowOff>0</xdr:rowOff>
    </xdr:from>
    <xdr:ext cx="828675" cy="838200"/>
    <xdr:pic>
      <xdr:nvPicPr>
        <xdr:cNvPr id="29" name="image27.jp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0</xdr:rowOff>
    </xdr:from>
    <xdr:ext cx="723900" cy="838200"/>
    <xdr:pic>
      <xdr:nvPicPr>
        <xdr:cNvPr id="30" name="image19.jp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657225" cy="838200"/>
    <xdr:pic>
      <xdr:nvPicPr>
        <xdr:cNvPr id="31" name="image28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adlet.com/economicsarkansas62/connecting-educators-to-entrepreneurs-2zk0h32zhc3fbc7b/wish/XGyBQblz43zDWL6K" TargetMode="External"/><Relationship Id="rId13" Type="http://schemas.openxmlformats.org/officeDocument/2006/relationships/hyperlink" Target="https://www.economicsarkansas.org/for_teachers/grab-go-economics-concept-guides.html/title/guide-3" TargetMode="External"/><Relationship Id="rId18" Type="http://schemas.openxmlformats.org/officeDocument/2006/relationships/hyperlink" Target="https://padlet.com/economicsarkansas62/grow-1st-grade-us3fuqvikx6067rx/wish/PVKBQOyxqw6rWj5x" TargetMode="External"/><Relationship Id="rId3" Type="http://schemas.openxmlformats.org/officeDocument/2006/relationships/hyperlink" Target="https://www.federalreserveeducation.org/teaching-resources/economics/decision-making/so-few-of-me?f=Grade-Level:K-5&amp;s=relevance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https://www.leeandlow.com/wp-content/uploads/2024/08/Pedro's%20Yo-Yos%20Teacher's%20Guide.pdf" TargetMode="External"/><Relationship Id="rId12" Type="http://schemas.openxmlformats.org/officeDocument/2006/relationships/hyperlink" Target="https://www.federalreserveeducation.org/teaching-resources/personal-finance/saving/a-chair-for-my-mother-book-lesson-on-saving-income" TargetMode="External"/><Relationship Id="rId17" Type="http://schemas.openxmlformats.org/officeDocument/2006/relationships/hyperlink" Target="https://padlet.com/economicsarkansas62/grow-kindergarten-fsewmczn3n8n7pc7/wish/x5m7aoBp3d5LWkAV" TargetMode="External"/><Relationship Id="rId2" Type="http://schemas.openxmlformats.org/officeDocument/2006/relationships/hyperlink" Target="https://www.federalreserveeducation.org/teaching-resources/personal-finance/decision-making/glo-goes-shopping-book-lesson" TargetMode="External"/><Relationship Id="rId16" Type="http://schemas.openxmlformats.org/officeDocument/2006/relationships/hyperlink" Target="https://padlet.com/economicsarkansas62/grow-kindergarten-fsewmczn3n8n7pc7/wish/x5m7aoBp3d5LWkAV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www.federalreserveeducation.org/teaching-resources/personal-finance/saving/saving-with-alexander-who-used-to-be-rich-last-sunday-book-lesson-plan" TargetMode="External"/><Relationship Id="rId6" Type="http://schemas.openxmlformats.org/officeDocument/2006/relationships/hyperlink" Target="https://www.federalreserveeducation.org/teaching-resources/personal-finance/investing/isabels-car-wash" TargetMode="External"/><Relationship Id="rId11" Type="http://schemas.openxmlformats.org/officeDocument/2006/relationships/hyperlink" Target="https://www.federalreserveeducation.org/teaching-resources/economics/specialization/sweet-potato-pie" TargetMode="External"/><Relationship Id="rId5" Type="http://schemas.openxmlformats.org/officeDocument/2006/relationships/hyperlink" Target="https://padlet.com/economicsarkansas62/grow-kindergarten-fsewmczn3n8n7pc7/wish/x5m7aoBp3d5LWkAV" TargetMode="External"/><Relationship Id="rId15" Type="http://schemas.openxmlformats.org/officeDocument/2006/relationships/hyperlink" Target="https://padlet.com/economicsarkansas62/grow-kindergarten-fsewmczn3n8n7pc7/wish/PR3NWxbNrEwNQb0O" TargetMode="External"/><Relationship Id="rId10" Type="http://schemas.openxmlformats.org/officeDocument/2006/relationships/hyperlink" Target="https://www.federalreserveeducation.org/teaching-resources/economics/markets/the-little-red-hen-makes-a-pizza" TargetMode="External"/><Relationship Id="rId19" Type="http://schemas.openxmlformats.org/officeDocument/2006/relationships/hyperlink" Target="https://padlet.com/economicsarkansas62/grow-1st-grade-us3fuqvikx6067rx/wish/PVKBQOyxqw6rWj5x" TargetMode="External"/><Relationship Id="rId4" Type="http://schemas.openxmlformats.org/officeDocument/2006/relationships/hyperlink" Target="https://www.economicsarkansas.org/file_download/inline/b4a38afe-cd15-48c2-a48d-e8de37bc4777" TargetMode="External"/><Relationship Id="rId9" Type="http://schemas.openxmlformats.org/officeDocument/2006/relationships/hyperlink" Target="https://www.ncfb.org/wp-content/uploads/2023/04/April-2023_I-Love-Strawberries.pdf" TargetMode="External"/><Relationship Id="rId14" Type="http://schemas.openxmlformats.org/officeDocument/2006/relationships/hyperlink" Target="https://padlet.com/economicsarkansas62/elementary-economic-expedition-vg8n3hc4kc1sa7sg/wish/Ae2RavGvy91bQnz4" TargetMode="External"/><Relationship Id="rId2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showGridLines="0" tabSelected="1" workbookViewId="0">
      <selection sqref="A1:F1"/>
    </sheetView>
  </sheetViews>
  <sheetFormatPr defaultColWidth="14.41796875" defaultRowHeight="15" customHeight="1" x14ac:dyDescent="0.55000000000000004"/>
  <cols>
    <col min="1" max="1" width="26" customWidth="1"/>
    <col min="2" max="2" width="22" customWidth="1"/>
    <col min="3" max="6" width="15" customWidth="1"/>
    <col min="7" max="26" width="8.68359375" customWidth="1"/>
  </cols>
  <sheetData>
    <row r="1" spans="1:6" ht="25.5" customHeight="1" x14ac:dyDescent="0.55000000000000004">
      <c r="A1" s="41" t="s">
        <v>0</v>
      </c>
      <c r="B1" s="42"/>
      <c r="C1" s="42"/>
      <c r="D1" s="42"/>
      <c r="E1" s="42"/>
      <c r="F1" s="43"/>
    </row>
    <row r="2" spans="1:6" ht="21.75" customHeight="1" x14ac:dyDescent="0.55000000000000004">
      <c r="A2" s="44" t="s">
        <v>1</v>
      </c>
      <c r="B2" s="42"/>
      <c r="C2" s="42"/>
      <c r="D2" s="42"/>
      <c r="E2" s="42"/>
      <c r="F2" s="43"/>
    </row>
    <row r="4" spans="1:6" ht="37.5" customHeight="1" x14ac:dyDescent="0.55000000000000004">
      <c r="A4" s="1" t="s">
        <v>2</v>
      </c>
      <c r="B4" s="45" t="s">
        <v>3</v>
      </c>
      <c r="C4" s="39"/>
      <c r="D4" s="39"/>
      <c r="E4" s="39"/>
      <c r="F4" s="40"/>
    </row>
    <row r="5" spans="1:6" ht="37.5" customHeight="1" x14ac:dyDescent="0.55000000000000004">
      <c r="A5" s="1" t="s">
        <v>4</v>
      </c>
      <c r="B5" s="45" t="s">
        <v>5</v>
      </c>
      <c r="C5" s="39"/>
      <c r="D5" s="39"/>
      <c r="E5" s="39"/>
      <c r="F5" s="40"/>
    </row>
    <row r="6" spans="1:6" ht="37.5" customHeight="1" x14ac:dyDescent="0.55000000000000004">
      <c r="A6" s="1" t="s">
        <v>6</v>
      </c>
      <c r="B6" s="45" t="s">
        <v>7</v>
      </c>
      <c r="C6" s="39"/>
      <c r="D6" s="39"/>
      <c r="E6" s="39"/>
      <c r="F6" s="40"/>
    </row>
    <row r="7" spans="1:6" ht="37.5" customHeight="1" x14ac:dyDescent="0.55000000000000004">
      <c r="A7" s="1" t="s">
        <v>8</v>
      </c>
      <c r="B7" s="45" t="s">
        <v>9</v>
      </c>
      <c r="C7" s="39"/>
      <c r="D7" s="39"/>
      <c r="E7" s="39"/>
      <c r="F7" s="40"/>
    </row>
    <row r="10" spans="1:6" ht="15.6" x14ac:dyDescent="0.6">
      <c r="A10" s="46" t="s">
        <v>10</v>
      </c>
      <c r="B10" s="42"/>
      <c r="C10" s="42"/>
      <c r="D10" s="42"/>
      <c r="E10" s="42"/>
      <c r="F10" s="43"/>
    </row>
    <row r="11" spans="1:6" ht="27.75" customHeight="1" x14ac:dyDescent="0.55000000000000004">
      <c r="A11" s="38" t="s">
        <v>11</v>
      </c>
      <c r="B11" s="39"/>
      <c r="C11" s="39"/>
      <c r="D11" s="39"/>
      <c r="E11" s="39"/>
      <c r="F11" s="40"/>
    </row>
    <row r="12" spans="1:6" ht="27.75" customHeight="1" x14ac:dyDescent="0.55000000000000004">
      <c r="A12" s="38" t="s">
        <v>12</v>
      </c>
      <c r="B12" s="39"/>
      <c r="C12" s="39"/>
      <c r="D12" s="39"/>
      <c r="E12" s="39"/>
      <c r="F12" s="40"/>
    </row>
    <row r="13" spans="1:6" ht="27.75" customHeight="1" x14ac:dyDescent="0.55000000000000004">
      <c r="A13" s="38" t="s">
        <v>13</v>
      </c>
      <c r="B13" s="39"/>
      <c r="C13" s="39"/>
      <c r="D13" s="39"/>
      <c r="E13" s="39"/>
      <c r="F13" s="40"/>
    </row>
    <row r="21" ht="15.75" customHeight="1" x14ac:dyDescent="0.55000000000000004"/>
    <row r="22" ht="15.75" customHeight="1" x14ac:dyDescent="0.55000000000000004"/>
    <row r="23" ht="15.75" customHeight="1" x14ac:dyDescent="0.55000000000000004"/>
    <row r="24" ht="15.75" customHeight="1" x14ac:dyDescent="0.55000000000000004"/>
    <row r="25" ht="15.75" customHeight="1" x14ac:dyDescent="0.55000000000000004"/>
    <row r="26" ht="15.75" customHeight="1" x14ac:dyDescent="0.55000000000000004"/>
    <row r="27" ht="15.75" customHeight="1" x14ac:dyDescent="0.55000000000000004"/>
    <row r="28" ht="15.75" customHeight="1" x14ac:dyDescent="0.55000000000000004"/>
    <row r="29" ht="15.75" customHeight="1" x14ac:dyDescent="0.55000000000000004"/>
    <row r="30" ht="15.75" customHeight="1" x14ac:dyDescent="0.55000000000000004"/>
    <row r="31" ht="15.75" customHeight="1" x14ac:dyDescent="0.55000000000000004"/>
    <row r="32" ht="15.75" customHeight="1" x14ac:dyDescent="0.55000000000000004"/>
    <row r="33" ht="15.75" customHeight="1" x14ac:dyDescent="0.55000000000000004"/>
    <row r="34" ht="15.75" customHeight="1" x14ac:dyDescent="0.55000000000000004"/>
    <row r="35" ht="15.75" customHeight="1" x14ac:dyDescent="0.55000000000000004"/>
    <row r="36" ht="15.75" customHeight="1" x14ac:dyDescent="0.55000000000000004"/>
    <row r="37" ht="15.75" customHeight="1" x14ac:dyDescent="0.55000000000000004"/>
    <row r="38" ht="15.75" customHeight="1" x14ac:dyDescent="0.55000000000000004"/>
    <row r="39" ht="15.75" customHeight="1" x14ac:dyDescent="0.55000000000000004"/>
    <row r="40" ht="15.75" customHeight="1" x14ac:dyDescent="0.55000000000000004"/>
    <row r="41" ht="15.75" customHeight="1" x14ac:dyDescent="0.55000000000000004"/>
    <row r="42" ht="15.75" customHeight="1" x14ac:dyDescent="0.55000000000000004"/>
    <row r="43" ht="15.75" customHeight="1" x14ac:dyDescent="0.55000000000000004"/>
    <row r="44" ht="15.75" customHeight="1" x14ac:dyDescent="0.55000000000000004"/>
    <row r="45" ht="15.75" customHeight="1" x14ac:dyDescent="0.55000000000000004"/>
    <row r="46" ht="15.75" customHeight="1" x14ac:dyDescent="0.55000000000000004"/>
    <row r="47" ht="15.75" customHeight="1" x14ac:dyDescent="0.55000000000000004"/>
    <row r="48" ht="15.75" customHeight="1" x14ac:dyDescent="0.55000000000000004"/>
    <row r="49" ht="15.75" customHeight="1" x14ac:dyDescent="0.55000000000000004"/>
    <row r="50" ht="15.75" customHeight="1" x14ac:dyDescent="0.55000000000000004"/>
    <row r="51" ht="15.75" customHeight="1" x14ac:dyDescent="0.55000000000000004"/>
    <row r="52" ht="15.75" customHeight="1" x14ac:dyDescent="0.55000000000000004"/>
    <row r="53" ht="15.75" customHeight="1" x14ac:dyDescent="0.55000000000000004"/>
    <row r="54" ht="15.75" customHeight="1" x14ac:dyDescent="0.55000000000000004"/>
    <row r="55" ht="15.75" customHeight="1" x14ac:dyDescent="0.55000000000000004"/>
    <row r="56" ht="15.75" customHeight="1" x14ac:dyDescent="0.55000000000000004"/>
    <row r="57" ht="15.75" customHeight="1" x14ac:dyDescent="0.55000000000000004"/>
    <row r="58" ht="15.75" customHeight="1" x14ac:dyDescent="0.55000000000000004"/>
    <row r="59" ht="15.75" customHeight="1" x14ac:dyDescent="0.55000000000000004"/>
    <row r="60" ht="15.75" customHeight="1" x14ac:dyDescent="0.55000000000000004"/>
    <row r="61" ht="15.75" customHeight="1" x14ac:dyDescent="0.55000000000000004"/>
    <row r="62" ht="15.75" customHeight="1" x14ac:dyDescent="0.55000000000000004"/>
    <row r="63" ht="15.75" customHeight="1" x14ac:dyDescent="0.55000000000000004"/>
    <row r="64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mergeCells count="10">
    <mergeCell ref="A11:F11"/>
    <mergeCell ref="A12:F12"/>
    <mergeCell ref="A13:F13"/>
    <mergeCell ref="A1:F1"/>
    <mergeCell ref="A2:F2"/>
    <mergeCell ref="B4:F4"/>
    <mergeCell ref="B5:F5"/>
    <mergeCell ref="B6:F6"/>
    <mergeCell ref="B7:F7"/>
    <mergeCell ref="A10:F1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showGridLines="0" workbookViewId="0"/>
  </sheetViews>
  <sheetFormatPr defaultColWidth="14.41796875" defaultRowHeight="15" customHeight="1" x14ac:dyDescent="0.55000000000000004"/>
  <cols>
    <col min="1" max="1" width="14" customWidth="1"/>
    <col min="2" max="2" width="28" customWidth="1"/>
    <col min="3" max="3" width="22" customWidth="1"/>
    <col min="4" max="4" width="46" customWidth="1"/>
    <col min="5" max="5" width="20" customWidth="1"/>
    <col min="6" max="6" width="14" customWidth="1"/>
    <col min="7" max="7" width="24" customWidth="1"/>
    <col min="8" max="9" width="16" hidden="1" customWidth="1"/>
    <col min="10" max="26" width="8.68359375" customWidth="1"/>
  </cols>
  <sheetData>
    <row r="1" spans="1:26" ht="66" customHeight="1" x14ac:dyDescent="0.55000000000000004">
      <c r="A1" s="2"/>
      <c r="B1" s="3" t="s">
        <v>14</v>
      </c>
      <c r="C1" s="4" t="s">
        <v>15</v>
      </c>
      <c r="D1" s="4" t="s">
        <v>16</v>
      </c>
      <c r="E1" s="5" t="s">
        <v>17</v>
      </c>
      <c r="F1" s="6" t="s">
        <v>18</v>
      </c>
      <c r="G1" s="7" t="s">
        <v>19</v>
      </c>
      <c r="H1" s="8" t="s">
        <v>20</v>
      </c>
      <c r="I1" s="8" t="s">
        <v>21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66" customHeight="1" x14ac:dyDescent="0.55000000000000004">
      <c r="A2" s="2"/>
      <c r="B2" s="3" t="s">
        <v>22</v>
      </c>
      <c r="C2" s="4" t="s">
        <v>23</v>
      </c>
      <c r="D2" s="4" t="s">
        <v>24</v>
      </c>
      <c r="E2" s="5" t="s">
        <v>25</v>
      </c>
      <c r="F2" s="6" t="s">
        <v>18</v>
      </c>
      <c r="G2" s="7" t="s">
        <v>19</v>
      </c>
      <c r="H2" s="8" t="s">
        <v>26</v>
      </c>
      <c r="I2" s="8" t="s">
        <v>27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66" customHeight="1" x14ac:dyDescent="0.55000000000000004">
      <c r="A3" s="2"/>
      <c r="B3" s="10" t="s">
        <v>28</v>
      </c>
      <c r="C3" s="11" t="s">
        <v>29</v>
      </c>
      <c r="D3" s="11" t="s">
        <v>30</v>
      </c>
      <c r="E3" s="5" t="s">
        <v>31</v>
      </c>
      <c r="F3" s="12" t="s">
        <v>18</v>
      </c>
      <c r="G3" s="13" t="s">
        <v>19</v>
      </c>
      <c r="H3" s="8" t="s">
        <v>32</v>
      </c>
      <c r="I3" s="8" t="s">
        <v>33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66" customHeight="1" x14ac:dyDescent="0.55000000000000004">
      <c r="A4" s="2"/>
      <c r="B4" s="3" t="s">
        <v>34</v>
      </c>
      <c r="C4" s="4" t="s">
        <v>35</v>
      </c>
      <c r="D4" s="4" t="s">
        <v>30</v>
      </c>
      <c r="E4" s="5" t="s">
        <v>31</v>
      </c>
      <c r="F4" s="6" t="s">
        <v>18</v>
      </c>
      <c r="G4" s="7" t="s">
        <v>19</v>
      </c>
      <c r="H4" s="8" t="s">
        <v>32</v>
      </c>
      <c r="I4" s="8" t="s">
        <v>36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66" customHeight="1" x14ac:dyDescent="0.55000000000000004">
      <c r="A5" s="2"/>
      <c r="B5" s="11" t="s">
        <v>37</v>
      </c>
      <c r="C5" s="11" t="s">
        <v>38</v>
      </c>
      <c r="D5" s="11" t="s">
        <v>39</v>
      </c>
      <c r="E5" s="5" t="s">
        <v>40</v>
      </c>
      <c r="F5" s="14" t="s">
        <v>18</v>
      </c>
      <c r="G5" s="13"/>
      <c r="H5" s="15"/>
      <c r="I5" s="15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66" customHeight="1" x14ac:dyDescent="0.55000000000000004">
      <c r="A6" s="2"/>
      <c r="B6" s="11" t="s">
        <v>41</v>
      </c>
      <c r="C6" s="11" t="s">
        <v>42</v>
      </c>
      <c r="D6" s="11" t="s">
        <v>43</v>
      </c>
      <c r="E6" s="5" t="s">
        <v>40</v>
      </c>
      <c r="F6" s="16" t="s">
        <v>18</v>
      </c>
      <c r="G6" s="13"/>
      <c r="H6" s="15"/>
      <c r="I6" s="15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66" customHeight="1" x14ac:dyDescent="0.55000000000000004">
      <c r="A7" s="2"/>
      <c r="B7" s="4" t="s">
        <v>44</v>
      </c>
      <c r="C7" s="4" t="s">
        <v>45</v>
      </c>
      <c r="D7" s="4" t="s">
        <v>46</v>
      </c>
      <c r="E7" s="5" t="s">
        <v>40</v>
      </c>
      <c r="F7" s="17" t="s">
        <v>18</v>
      </c>
      <c r="G7" s="7"/>
      <c r="H7" s="15"/>
      <c r="I7" s="15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66" customHeight="1" x14ac:dyDescent="0.55000000000000004">
      <c r="A8" s="2"/>
      <c r="B8" s="11" t="s">
        <v>47</v>
      </c>
      <c r="C8" s="11" t="s">
        <v>48</v>
      </c>
      <c r="D8" s="11" t="s">
        <v>46</v>
      </c>
      <c r="E8" s="5" t="s">
        <v>40</v>
      </c>
      <c r="F8" s="18" t="s">
        <v>18</v>
      </c>
      <c r="G8" s="13"/>
      <c r="H8" s="15"/>
      <c r="I8" s="15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66" customHeight="1" x14ac:dyDescent="0.55000000000000004">
      <c r="A9" s="2"/>
      <c r="B9" s="11" t="s">
        <v>49</v>
      </c>
      <c r="C9" s="11" t="s">
        <v>50</v>
      </c>
      <c r="D9" s="11" t="s">
        <v>51</v>
      </c>
      <c r="E9" s="5" t="s">
        <v>52</v>
      </c>
      <c r="F9" s="12" t="s">
        <v>18</v>
      </c>
      <c r="G9" s="13" t="s">
        <v>19</v>
      </c>
      <c r="H9" s="8" t="s">
        <v>53</v>
      </c>
      <c r="I9" s="8" t="s">
        <v>54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66" customHeight="1" x14ac:dyDescent="0.55000000000000004">
      <c r="A10" s="2"/>
      <c r="B10" s="4" t="s">
        <v>55</v>
      </c>
      <c r="C10" s="4"/>
      <c r="D10" s="4" t="s">
        <v>56</v>
      </c>
      <c r="E10" s="5" t="s">
        <v>57</v>
      </c>
      <c r="F10" s="17" t="s">
        <v>58</v>
      </c>
      <c r="G10" s="7"/>
      <c r="H10" s="15"/>
      <c r="I10" s="15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66" customHeight="1" x14ac:dyDescent="0.55000000000000004">
      <c r="A11" s="2"/>
      <c r="B11" s="10" t="s">
        <v>59</v>
      </c>
      <c r="C11" s="11" t="s">
        <v>60</v>
      </c>
      <c r="D11" s="11" t="s">
        <v>61</v>
      </c>
      <c r="E11" s="5" t="s">
        <v>62</v>
      </c>
      <c r="F11" s="12" t="s">
        <v>18</v>
      </c>
      <c r="G11" s="13" t="s">
        <v>19</v>
      </c>
      <c r="H11" s="8" t="s">
        <v>63</v>
      </c>
      <c r="I11" s="8" t="s">
        <v>64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66" customHeight="1" x14ac:dyDescent="0.55000000000000004">
      <c r="A12" s="2"/>
      <c r="B12" s="4" t="s">
        <v>65</v>
      </c>
      <c r="C12" s="4" t="s">
        <v>66</v>
      </c>
      <c r="D12" s="4" t="s">
        <v>61</v>
      </c>
      <c r="E12" s="5" t="s">
        <v>62</v>
      </c>
      <c r="F12" s="17" t="s">
        <v>18</v>
      </c>
      <c r="G12" s="7"/>
      <c r="H12" s="15"/>
      <c r="I12" s="15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66" customHeight="1" x14ac:dyDescent="0.55000000000000004">
      <c r="A13" s="2"/>
      <c r="B13" s="11" t="s">
        <v>67</v>
      </c>
      <c r="C13" s="11" t="s">
        <v>68</v>
      </c>
      <c r="D13" s="11" t="s">
        <v>69</v>
      </c>
      <c r="E13" s="5" t="s">
        <v>62</v>
      </c>
      <c r="F13" s="16" t="s">
        <v>18</v>
      </c>
      <c r="G13" s="13"/>
      <c r="H13" s="15"/>
      <c r="I13" s="15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66" customHeight="1" x14ac:dyDescent="0.55000000000000004">
      <c r="A14" s="2"/>
      <c r="B14" s="10" t="s">
        <v>70</v>
      </c>
      <c r="C14" s="11" t="s">
        <v>71</v>
      </c>
      <c r="D14" s="11" t="s">
        <v>72</v>
      </c>
      <c r="E14" s="5" t="s">
        <v>73</v>
      </c>
      <c r="F14" s="12" t="s">
        <v>18</v>
      </c>
      <c r="G14" s="13" t="s">
        <v>19</v>
      </c>
      <c r="H14" s="8" t="s">
        <v>74</v>
      </c>
      <c r="I14" s="8" t="s">
        <v>75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66" customHeight="1" x14ac:dyDescent="0.85">
      <c r="A15" s="47" t="s">
        <v>76</v>
      </c>
      <c r="B15" s="48"/>
      <c r="C15" s="48"/>
      <c r="D15" s="48"/>
      <c r="E15" s="48"/>
      <c r="F15" s="48"/>
      <c r="G15" s="4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66" customHeight="1" x14ac:dyDescent="0.55000000000000004">
      <c r="A16" s="2"/>
      <c r="B16" s="19" t="s">
        <v>77</v>
      </c>
      <c r="C16" s="20" t="s">
        <v>78</v>
      </c>
      <c r="D16" s="20" t="s">
        <v>79</v>
      </c>
      <c r="E16" s="21" t="s">
        <v>80</v>
      </c>
      <c r="F16" s="22" t="s">
        <v>58</v>
      </c>
      <c r="G16" s="23"/>
      <c r="H16" s="15"/>
      <c r="I16" s="15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66" customHeight="1" x14ac:dyDescent="0.55000000000000004">
      <c r="A17" s="2"/>
      <c r="B17" s="4" t="s">
        <v>81</v>
      </c>
      <c r="C17" s="4" t="s">
        <v>82</v>
      </c>
      <c r="D17" s="4" t="s">
        <v>83</v>
      </c>
      <c r="E17" s="5" t="s">
        <v>84</v>
      </c>
      <c r="F17" s="17" t="s">
        <v>18</v>
      </c>
      <c r="G17" s="7"/>
      <c r="H17" s="15"/>
      <c r="I17" s="15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66" customHeight="1" x14ac:dyDescent="0.55000000000000004">
      <c r="A18" s="24" t="s">
        <v>85</v>
      </c>
      <c r="B18" s="24" t="s">
        <v>86</v>
      </c>
      <c r="C18" s="24" t="s">
        <v>87</v>
      </c>
      <c r="D18" s="24" t="s">
        <v>88</v>
      </c>
      <c r="E18" s="24" t="s">
        <v>89</v>
      </c>
      <c r="F18" s="24" t="s">
        <v>90</v>
      </c>
      <c r="G18" s="24" t="s">
        <v>91</v>
      </c>
      <c r="H18" s="25" t="s">
        <v>92</v>
      </c>
      <c r="I18" s="25" t="s">
        <v>93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66" customHeight="1" x14ac:dyDescent="0.55000000000000004">
      <c r="A19" s="2"/>
      <c r="B19" s="4" t="s">
        <v>94</v>
      </c>
      <c r="C19" s="4" t="s">
        <v>95</v>
      </c>
      <c r="D19" s="4" t="s">
        <v>96</v>
      </c>
      <c r="E19" s="5" t="s">
        <v>97</v>
      </c>
      <c r="F19" s="17" t="s">
        <v>18</v>
      </c>
      <c r="G19" s="7"/>
      <c r="H19" s="15"/>
      <c r="I19" s="15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66" customHeight="1" x14ac:dyDescent="0.55000000000000004">
      <c r="A20" s="2"/>
      <c r="B20" s="10" t="s">
        <v>98</v>
      </c>
      <c r="C20" s="11" t="s">
        <v>99</v>
      </c>
      <c r="D20" s="11" t="s">
        <v>100</v>
      </c>
      <c r="E20" s="5" t="s">
        <v>101</v>
      </c>
      <c r="F20" s="26" t="s">
        <v>19</v>
      </c>
      <c r="G20" s="13" t="s">
        <v>19</v>
      </c>
      <c r="H20" s="8" t="s">
        <v>102</v>
      </c>
      <c r="I20" s="8" t="s">
        <v>19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66" customHeight="1" x14ac:dyDescent="0.55000000000000004">
      <c r="A21" s="2"/>
      <c r="B21" s="3" t="s">
        <v>103</v>
      </c>
      <c r="C21" s="4" t="s">
        <v>104</v>
      </c>
      <c r="D21" s="4" t="s">
        <v>100</v>
      </c>
      <c r="E21" s="5" t="s">
        <v>101</v>
      </c>
      <c r="F21" s="6" t="s">
        <v>18</v>
      </c>
      <c r="G21" s="7" t="s">
        <v>19</v>
      </c>
      <c r="H21" s="8" t="s">
        <v>102</v>
      </c>
      <c r="I21" s="8" t="s">
        <v>105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66" customHeight="1" x14ac:dyDescent="0.55000000000000004">
      <c r="A22" s="2"/>
      <c r="B22" s="10" t="s">
        <v>106</v>
      </c>
      <c r="C22" s="11" t="s">
        <v>107</v>
      </c>
      <c r="D22" s="11" t="s">
        <v>100</v>
      </c>
      <c r="E22" s="5" t="s">
        <v>101</v>
      </c>
      <c r="F22" s="12" t="s">
        <v>18</v>
      </c>
      <c r="G22" s="13" t="s">
        <v>19</v>
      </c>
      <c r="H22" s="8" t="s">
        <v>102</v>
      </c>
      <c r="I22" s="8" t="s">
        <v>108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66" customHeight="1" x14ac:dyDescent="0.55000000000000004">
      <c r="A23" s="2"/>
      <c r="B23" s="4" t="s">
        <v>109</v>
      </c>
      <c r="C23" s="4" t="s">
        <v>110</v>
      </c>
      <c r="D23" s="4" t="s">
        <v>111</v>
      </c>
      <c r="E23" s="5" t="s">
        <v>101</v>
      </c>
      <c r="F23" s="6" t="s">
        <v>18</v>
      </c>
      <c r="G23" s="7" t="s">
        <v>19</v>
      </c>
      <c r="H23" s="8" t="s">
        <v>112</v>
      </c>
      <c r="I23" s="8" t="s">
        <v>113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66" customHeight="1" x14ac:dyDescent="0.55000000000000004">
      <c r="A24" s="2"/>
      <c r="B24" s="11" t="s">
        <v>114</v>
      </c>
      <c r="C24" s="11" t="s">
        <v>115</v>
      </c>
      <c r="D24" s="11" t="s">
        <v>116</v>
      </c>
      <c r="E24" s="5" t="s">
        <v>101</v>
      </c>
      <c r="F24" s="16" t="s">
        <v>18</v>
      </c>
      <c r="G24" s="13"/>
      <c r="H24" s="15"/>
      <c r="I24" s="15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66" customHeight="1" x14ac:dyDescent="0.55000000000000004">
      <c r="A25" s="2"/>
      <c r="B25" s="4" t="s">
        <v>117</v>
      </c>
      <c r="C25" s="4" t="s">
        <v>118</v>
      </c>
      <c r="D25" s="4" t="s">
        <v>119</v>
      </c>
      <c r="E25" s="5" t="s">
        <v>120</v>
      </c>
      <c r="F25" s="17" t="s">
        <v>18</v>
      </c>
      <c r="G25" s="7"/>
      <c r="H25" s="15"/>
      <c r="I25" s="15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66" customHeight="1" x14ac:dyDescent="0.55000000000000004">
      <c r="A26" s="2"/>
      <c r="B26" s="4" t="s">
        <v>121</v>
      </c>
      <c r="C26" s="4" t="s">
        <v>23</v>
      </c>
      <c r="D26" s="4" t="s">
        <v>122</v>
      </c>
      <c r="E26" s="5" t="s">
        <v>120</v>
      </c>
      <c r="F26" s="6" t="s">
        <v>18</v>
      </c>
      <c r="G26" s="7" t="s">
        <v>19</v>
      </c>
      <c r="H26" s="8" t="s">
        <v>123</v>
      </c>
      <c r="I26" s="8" t="s">
        <v>124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66" customHeight="1" x14ac:dyDescent="0.55000000000000004">
      <c r="A27" s="2"/>
      <c r="B27" s="11" t="s">
        <v>125</v>
      </c>
      <c r="C27" s="11" t="s">
        <v>126</v>
      </c>
      <c r="D27" s="11" t="s">
        <v>127</v>
      </c>
      <c r="E27" s="5" t="s">
        <v>128</v>
      </c>
      <c r="F27" s="16" t="s">
        <v>18</v>
      </c>
      <c r="G27" s="13"/>
      <c r="H27" s="15"/>
      <c r="I27" s="15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66" customHeight="1" x14ac:dyDescent="0.55000000000000004">
      <c r="A28" s="2"/>
      <c r="B28" s="3" t="s">
        <v>129</v>
      </c>
      <c r="C28" s="4" t="s">
        <v>130</v>
      </c>
      <c r="D28" s="4" t="s">
        <v>131</v>
      </c>
      <c r="E28" s="5" t="s">
        <v>132</v>
      </c>
      <c r="F28" s="6" t="s">
        <v>18</v>
      </c>
      <c r="G28" s="7" t="s">
        <v>19</v>
      </c>
      <c r="H28" s="8" t="s">
        <v>133</v>
      </c>
      <c r="I28" s="8" t="s">
        <v>134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66" customHeight="1" x14ac:dyDescent="0.55000000000000004">
      <c r="A29" s="50" t="s">
        <v>135</v>
      </c>
      <c r="B29" s="48"/>
      <c r="C29" s="48"/>
      <c r="D29" s="48"/>
      <c r="E29" s="48"/>
      <c r="F29" s="48"/>
      <c r="G29" s="4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66" customHeight="1" x14ac:dyDescent="0.55000000000000004">
      <c r="A30" s="2"/>
      <c r="B30" s="4" t="s">
        <v>136</v>
      </c>
      <c r="C30" s="4" t="s">
        <v>66</v>
      </c>
      <c r="D30" s="4"/>
      <c r="E30" s="5"/>
      <c r="F30" s="17" t="s">
        <v>58</v>
      </c>
      <c r="G30" s="7"/>
      <c r="H30" s="15"/>
      <c r="I30" s="15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66" customHeight="1" x14ac:dyDescent="0.55000000000000004">
      <c r="A31" s="2"/>
      <c r="B31" s="11" t="s">
        <v>137</v>
      </c>
      <c r="C31" s="11" t="s">
        <v>138</v>
      </c>
      <c r="D31" s="11" t="s">
        <v>139</v>
      </c>
      <c r="E31" s="5"/>
      <c r="F31" s="16" t="s">
        <v>18</v>
      </c>
      <c r="G31" s="13"/>
      <c r="H31" s="15"/>
      <c r="I31" s="1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66" customHeight="1" x14ac:dyDescent="0.55000000000000004">
      <c r="A32" s="2"/>
      <c r="B32" s="4" t="s">
        <v>140</v>
      </c>
      <c r="C32" s="4" t="s">
        <v>141</v>
      </c>
      <c r="D32" s="4" t="s">
        <v>142</v>
      </c>
      <c r="E32" s="5"/>
      <c r="F32" s="17" t="s">
        <v>58</v>
      </c>
      <c r="G32" s="7"/>
      <c r="H32" s="15"/>
      <c r="I32" s="1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66" customHeight="1" x14ac:dyDescent="0.55000000000000004">
      <c r="A33" s="2"/>
      <c r="B33" s="4" t="s">
        <v>140</v>
      </c>
      <c r="C33" s="4" t="s">
        <v>141</v>
      </c>
      <c r="D33" s="4" t="s">
        <v>142</v>
      </c>
      <c r="E33" s="5"/>
      <c r="F33" s="17" t="s">
        <v>58</v>
      </c>
      <c r="G33" s="7"/>
      <c r="H33" s="15"/>
      <c r="I33" s="1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66" customHeight="1" x14ac:dyDescent="0.55000000000000004">
      <c r="A34" s="2"/>
      <c r="B34" s="20" t="s">
        <v>143</v>
      </c>
      <c r="C34" s="20" t="s">
        <v>144</v>
      </c>
      <c r="D34" s="20" t="s">
        <v>145</v>
      </c>
      <c r="E34" s="21"/>
      <c r="F34" s="27" t="s">
        <v>18</v>
      </c>
      <c r="G34" s="23"/>
      <c r="H34" s="15"/>
      <c r="I34" s="1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66" customHeight="1" x14ac:dyDescent="0.55000000000000004">
      <c r="A35" s="2"/>
      <c r="B35" s="11" t="s">
        <v>143</v>
      </c>
      <c r="C35" s="11" t="s">
        <v>144</v>
      </c>
      <c r="D35" s="11" t="s">
        <v>145</v>
      </c>
      <c r="E35" s="5"/>
      <c r="F35" s="18" t="s">
        <v>18</v>
      </c>
      <c r="G35" s="13"/>
      <c r="H35" s="15"/>
      <c r="I35" s="15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66" customHeight="1" x14ac:dyDescent="0.5500000000000000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66" customHeight="1" x14ac:dyDescent="0.55000000000000004">
      <c r="A37" s="9"/>
      <c r="B37" s="9"/>
      <c r="C37" s="28"/>
      <c r="D37" s="2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66" customHeight="1" x14ac:dyDescent="0.55000000000000004">
      <c r="A38" s="9"/>
      <c r="B38" s="9"/>
      <c r="C38" s="28"/>
      <c r="D38" s="2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66" customHeight="1" x14ac:dyDescent="0.55000000000000004">
      <c r="A39" s="9"/>
      <c r="B39" s="9"/>
      <c r="C39" s="28"/>
      <c r="D39" s="2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66" customHeight="1" x14ac:dyDescent="0.55000000000000004">
      <c r="A40" s="9"/>
      <c r="B40" s="9"/>
      <c r="C40" s="28"/>
      <c r="D40" s="2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66" customHeight="1" x14ac:dyDescent="0.5500000000000000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66" customHeight="1" x14ac:dyDescent="0.5500000000000000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66" customHeight="1" x14ac:dyDescent="0.5500000000000000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66" customHeight="1" x14ac:dyDescent="0.5500000000000000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66" customHeight="1" x14ac:dyDescent="0.5500000000000000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66" customHeight="1" x14ac:dyDescent="0.5500000000000000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66" customHeight="1" x14ac:dyDescent="0.5500000000000000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66" customHeight="1" x14ac:dyDescent="0.5500000000000000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66" customHeight="1" x14ac:dyDescent="0.5500000000000000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66" customHeight="1" x14ac:dyDescent="0.5500000000000000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66" customHeight="1" x14ac:dyDescent="0.5500000000000000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66" customHeight="1" x14ac:dyDescent="0.5500000000000000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66" customHeight="1" x14ac:dyDescent="0.5500000000000000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66" customHeight="1" x14ac:dyDescent="0.5500000000000000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66" customHeight="1" x14ac:dyDescent="0.5500000000000000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66" customHeight="1" x14ac:dyDescent="0.5500000000000000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66" customHeight="1" x14ac:dyDescent="0.5500000000000000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66" customHeight="1" x14ac:dyDescent="0.5500000000000000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66" customHeight="1" x14ac:dyDescent="0.5500000000000000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66" customHeight="1" x14ac:dyDescent="0.5500000000000000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66" customHeight="1" x14ac:dyDescent="0.5500000000000000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66" customHeight="1" x14ac:dyDescent="0.5500000000000000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66" customHeight="1" x14ac:dyDescent="0.5500000000000000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66" customHeight="1" x14ac:dyDescent="0.5500000000000000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66" customHeight="1" x14ac:dyDescent="0.5500000000000000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66" customHeight="1" x14ac:dyDescent="0.5500000000000000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66" customHeight="1" x14ac:dyDescent="0.5500000000000000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66" customHeight="1" x14ac:dyDescent="0.5500000000000000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66" customHeight="1" x14ac:dyDescent="0.5500000000000000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66" customHeight="1" x14ac:dyDescent="0.5500000000000000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66" customHeight="1" x14ac:dyDescent="0.5500000000000000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66" customHeight="1" x14ac:dyDescent="0.5500000000000000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66" customHeight="1" x14ac:dyDescent="0.5500000000000000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66" customHeight="1" x14ac:dyDescent="0.5500000000000000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66" customHeight="1" x14ac:dyDescent="0.5500000000000000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66" customHeight="1" x14ac:dyDescent="0.5500000000000000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66" customHeight="1" x14ac:dyDescent="0.5500000000000000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66" customHeight="1" x14ac:dyDescent="0.5500000000000000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66" customHeight="1" x14ac:dyDescent="0.5500000000000000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66" customHeight="1" x14ac:dyDescent="0.55000000000000004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66" customHeight="1" x14ac:dyDescent="0.55000000000000004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66" customHeight="1" x14ac:dyDescent="0.5500000000000000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66" customHeight="1" x14ac:dyDescent="0.55000000000000004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66" customHeight="1" x14ac:dyDescent="0.5500000000000000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66" customHeight="1" x14ac:dyDescent="0.55000000000000004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66" customHeight="1" x14ac:dyDescent="0.55000000000000004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66" customHeight="1" x14ac:dyDescent="0.55000000000000004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66" customHeight="1" x14ac:dyDescent="0.55000000000000004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66" customHeight="1" x14ac:dyDescent="0.55000000000000004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66" customHeight="1" x14ac:dyDescent="0.55000000000000004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66" customHeight="1" x14ac:dyDescent="0.55000000000000004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66" customHeight="1" x14ac:dyDescent="0.55000000000000004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66" customHeight="1" x14ac:dyDescent="0.55000000000000004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66" customHeight="1" x14ac:dyDescent="0.5500000000000000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66" customHeight="1" x14ac:dyDescent="0.55000000000000004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66" customHeight="1" x14ac:dyDescent="0.55000000000000004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66" customHeight="1" x14ac:dyDescent="0.55000000000000004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66" customHeight="1" x14ac:dyDescent="0.55000000000000004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66" customHeight="1" x14ac:dyDescent="0.55000000000000004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66" customHeight="1" x14ac:dyDescent="0.55000000000000004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66" customHeight="1" x14ac:dyDescent="0.55000000000000004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66" customHeight="1" x14ac:dyDescent="0.55000000000000004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66" customHeight="1" x14ac:dyDescent="0.55000000000000004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66" customHeight="1" x14ac:dyDescent="0.550000000000000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66" customHeight="1" x14ac:dyDescent="0.55000000000000004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66" customHeight="1" x14ac:dyDescent="0.55000000000000004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66" customHeight="1" x14ac:dyDescent="0.55000000000000004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66" customHeight="1" x14ac:dyDescent="0.55000000000000004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66" customHeight="1" x14ac:dyDescent="0.55000000000000004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66" customHeight="1" x14ac:dyDescent="0.55000000000000004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66" customHeight="1" x14ac:dyDescent="0.55000000000000004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66" customHeight="1" x14ac:dyDescent="0.55000000000000004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66" customHeight="1" x14ac:dyDescent="0.55000000000000004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66" customHeight="1" x14ac:dyDescent="0.5500000000000000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66" customHeight="1" x14ac:dyDescent="0.55000000000000004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66" customHeight="1" x14ac:dyDescent="0.55000000000000004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66" customHeight="1" x14ac:dyDescent="0.55000000000000004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66" customHeight="1" x14ac:dyDescent="0.55000000000000004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66" customHeight="1" x14ac:dyDescent="0.55000000000000004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66" customHeight="1" x14ac:dyDescent="0.55000000000000004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66" customHeight="1" x14ac:dyDescent="0.55000000000000004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66" customHeight="1" x14ac:dyDescent="0.55000000000000004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66" customHeight="1" x14ac:dyDescent="0.55000000000000004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66" customHeight="1" x14ac:dyDescent="0.5500000000000000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66" customHeight="1" x14ac:dyDescent="0.55000000000000004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66" customHeight="1" x14ac:dyDescent="0.55000000000000004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66" customHeight="1" x14ac:dyDescent="0.55000000000000004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66" customHeight="1" x14ac:dyDescent="0.55000000000000004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66" customHeight="1" x14ac:dyDescent="0.55000000000000004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66" customHeight="1" x14ac:dyDescent="0.55000000000000004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66" customHeight="1" x14ac:dyDescent="0.55000000000000004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66" customHeight="1" x14ac:dyDescent="0.55000000000000004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66" customHeight="1" x14ac:dyDescent="0.55000000000000004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66" customHeight="1" x14ac:dyDescent="0.5500000000000000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66" customHeight="1" x14ac:dyDescent="0.55000000000000004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66" customHeight="1" x14ac:dyDescent="0.55000000000000004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66" customHeight="1" x14ac:dyDescent="0.55000000000000004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66" customHeight="1" x14ac:dyDescent="0.55000000000000004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66" customHeight="1" x14ac:dyDescent="0.55000000000000004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66" customHeight="1" x14ac:dyDescent="0.55000000000000004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66" customHeight="1" x14ac:dyDescent="0.55000000000000004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66" customHeight="1" x14ac:dyDescent="0.55000000000000004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66" customHeight="1" x14ac:dyDescent="0.55000000000000004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66" customHeight="1" x14ac:dyDescent="0.5500000000000000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66" customHeight="1" x14ac:dyDescent="0.55000000000000004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66" customHeight="1" x14ac:dyDescent="0.55000000000000004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66" customHeight="1" x14ac:dyDescent="0.55000000000000004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66" customHeight="1" x14ac:dyDescent="0.55000000000000004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66" customHeight="1" x14ac:dyDescent="0.55000000000000004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66" customHeight="1" x14ac:dyDescent="0.55000000000000004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66" customHeight="1" x14ac:dyDescent="0.55000000000000004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66" customHeight="1" x14ac:dyDescent="0.55000000000000004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66" customHeight="1" x14ac:dyDescent="0.55000000000000004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66" customHeight="1" x14ac:dyDescent="0.5500000000000000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66" customHeight="1" x14ac:dyDescent="0.55000000000000004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66" customHeight="1" x14ac:dyDescent="0.55000000000000004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66" customHeight="1" x14ac:dyDescent="0.55000000000000004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66" customHeight="1" x14ac:dyDescent="0.55000000000000004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66" customHeight="1" x14ac:dyDescent="0.55000000000000004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66" customHeight="1" x14ac:dyDescent="0.55000000000000004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66" customHeight="1" x14ac:dyDescent="0.55000000000000004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66" customHeight="1" x14ac:dyDescent="0.55000000000000004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66" customHeight="1" x14ac:dyDescent="0.55000000000000004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66" customHeight="1" x14ac:dyDescent="0.5500000000000000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66" customHeight="1" x14ac:dyDescent="0.55000000000000004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66" customHeight="1" x14ac:dyDescent="0.55000000000000004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66" customHeight="1" x14ac:dyDescent="0.55000000000000004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66" customHeight="1" x14ac:dyDescent="0.55000000000000004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66" customHeight="1" x14ac:dyDescent="0.55000000000000004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66" customHeight="1" x14ac:dyDescent="0.55000000000000004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66" customHeight="1" x14ac:dyDescent="0.55000000000000004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66" customHeight="1" x14ac:dyDescent="0.55000000000000004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66" customHeight="1" x14ac:dyDescent="0.55000000000000004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66" customHeight="1" x14ac:dyDescent="0.5500000000000000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66" customHeight="1" x14ac:dyDescent="0.55000000000000004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66" customHeight="1" x14ac:dyDescent="0.55000000000000004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66" customHeight="1" x14ac:dyDescent="0.55000000000000004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66" customHeight="1" x14ac:dyDescent="0.55000000000000004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66" customHeight="1" x14ac:dyDescent="0.55000000000000004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66" customHeight="1" x14ac:dyDescent="0.55000000000000004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66" customHeight="1" x14ac:dyDescent="0.55000000000000004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66" customHeight="1" x14ac:dyDescent="0.55000000000000004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66" customHeight="1" x14ac:dyDescent="0.55000000000000004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66" customHeight="1" x14ac:dyDescent="0.5500000000000000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66" customHeight="1" x14ac:dyDescent="0.55000000000000004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66" customHeight="1" x14ac:dyDescent="0.55000000000000004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66" customHeight="1" x14ac:dyDescent="0.55000000000000004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66" customHeight="1" x14ac:dyDescent="0.55000000000000004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66" customHeight="1" x14ac:dyDescent="0.55000000000000004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66" customHeight="1" x14ac:dyDescent="0.55000000000000004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66" customHeight="1" x14ac:dyDescent="0.55000000000000004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66" customHeight="1" x14ac:dyDescent="0.55000000000000004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66" customHeight="1" x14ac:dyDescent="0.55000000000000004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66" customHeight="1" x14ac:dyDescent="0.5500000000000000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66" customHeight="1" x14ac:dyDescent="0.55000000000000004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66" customHeight="1" x14ac:dyDescent="0.55000000000000004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66" customHeight="1" x14ac:dyDescent="0.55000000000000004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66" customHeight="1" x14ac:dyDescent="0.55000000000000004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66" customHeight="1" x14ac:dyDescent="0.55000000000000004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66" customHeight="1" x14ac:dyDescent="0.55000000000000004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66" customHeight="1" x14ac:dyDescent="0.55000000000000004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66" customHeight="1" x14ac:dyDescent="0.55000000000000004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66" customHeight="1" x14ac:dyDescent="0.55000000000000004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66" customHeight="1" x14ac:dyDescent="0.550000000000000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66" customHeight="1" x14ac:dyDescent="0.55000000000000004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66" customHeight="1" x14ac:dyDescent="0.55000000000000004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66" customHeight="1" x14ac:dyDescent="0.55000000000000004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66" customHeight="1" x14ac:dyDescent="0.55000000000000004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66" customHeight="1" x14ac:dyDescent="0.55000000000000004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66" customHeight="1" x14ac:dyDescent="0.55000000000000004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66" customHeight="1" x14ac:dyDescent="0.55000000000000004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66" customHeight="1" x14ac:dyDescent="0.55000000000000004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66" customHeight="1" x14ac:dyDescent="0.55000000000000004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66" customHeight="1" x14ac:dyDescent="0.5500000000000000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66" customHeight="1" x14ac:dyDescent="0.55000000000000004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66" customHeight="1" x14ac:dyDescent="0.55000000000000004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66" customHeight="1" x14ac:dyDescent="0.55000000000000004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66" customHeight="1" x14ac:dyDescent="0.55000000000000004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66" customHeight="1" x14ac:dyDescent="0.55000000000000004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66" customHeight="1" x14ac:dyDescent="0.55000000000000004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66" customHeight="1" x14ac:dyDescent="0.55000000000000004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66" customHeight="1" x14ac:dyDescent="0.55000000000000004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66" customHeight="1" x14ac:dyDescent="0.55000000000000004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66" customHeight="1" x14ac:dyDescent="0.5500000000000000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66" customHeight="1" x14ac:dyDescent="0.55000000000000004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66" customHeight="1" x14ac:dyDescent="0.55000000000000004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66" customHeight="1" x14ac:dyDescent="0.55000000000000004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66" customHeight="1" x14ac:dyDescent="0.55000000000000004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66" customHeight="1" x14ac:dyDescent="0.55000000000000004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66" customHeight="1" x14ac:dyDescent="0.55000000000000004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66" customHeight="1" x14ac:dyDescent="0.55000000000000004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66" customHeight="1" x14ac:dyDescent="0.55000000000000004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66" customHeight="1" x14ac:dyDescent="0.55000000000000004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66" customHeight="1" x14ac:dyDescent="0.5500000000000000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66" customHeight="1" x14ac:dyDescent="0.55000000000000004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66" customHeight="1" x14ac:dyDescent="0.55000000000000004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66" customHeight="1" x14ac:dyDescent="0.55000000000000004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66" customHeight="1" x14ac:dyDescent="0.55000000000000004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66" customHeight="1" x14ac:dyDescent="0.55000000000000004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66" customHeight="1" x14ac:dyDescent="0.55000000000000004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66" customHeight="1" x14ac:dyDescent="0.55000000000000004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66" customHeight="1" x14ac:dyDescent="0.55000000000000004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66" customHeight="1" x14ac:dyDescent="0.55000000000000004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66" customHeight="1" x14ac:dyDescent="0.5500000000000000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66" customHeight="1" x14ac:dyDescent="0.55000000000000004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66" customHeight="1" x14ac:dyDescent="0.55000000000000004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66" customHeight="1" x14ac:dyDescent="0.55000000000000004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66" customHeight="1" x14ac:dyDescent="0.55000000000000004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66" customHeight="1" x14ac:dyDescent="0.55000000000000004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66" customHeight="1" x14ac:dyDescent="0.55000000000000004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66" customHeight="1" x14ac:dyDescent="0.55000000000000004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66" customHeight="1" x14ac:dyDescent="0.55000000000000004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66" customHeight="1" x14ac:dyDescent="0.55000000000000004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66" customHeight="1" x14ac:dyDescent="0.5500000000000000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66" customHeight="1" x14ac:dyDescent="0.55000000000000004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66" customHeight="1" x14ac:dyDescent="0.55000000000000004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66" customHeight="1" x14ac:dyDescent="0.55000000000000004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66" customHeight="1" x14ac:dyDescent="0.55000000000000004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66" customHeight="1" x14ac:dyDescent="0.55000000000000004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66" customHeight="1" x14ac:dyDescent="0.55000000000000004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66" customHeight="1" x14ac:dyDescent="0.55000000000000004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66" customHeight="1" x14ac:dyDescent="0.55000000000000004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66" customHeight="1" x14ac:dyDescent="0.55000000000000004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66" customHeight="1" x14ac:dyDescent="0.5500000000000000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66" customHeight="1" x14ac:dyDescent="0.55000000000000004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66" customHeight="1" x14ac:dyDescent="0.55000000000000004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66" customHeight="1" x14ac:dyDescent="0.55000000000000004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66" customHeight="1" x14ac:dyDescent="0.55000000000000004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66" customHeight="1" x14ac:dyDescent="0.55000000000000004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66" customHeight="1" x14ac:dyDescent="0.55000000000000004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66" customHeight="1" x14ac:dyDescent="0.55000000000000004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66" customHeight="1" x14ac:dyDescent="0.55000000000000004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66" customHeight="1" x14ac:dyDescent="0.55000000000000004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66" customHeight="1" x14ac:dyDescent="0.5500000000000000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66" customHeight="1" x14ac:dyDescent="0.55000000000000004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66" customHeight="1" x14ac:dyDescent="0.55000000000000004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66" customHeight="1" x14ac:dyDescent="0.55000000000000004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66" customHeight="1" x14ac:dyDescent="0.55000000000000004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66" customHeight="1" x14ac:dyDescent="0.55000000000000004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66" customHeight="1" x14ac:dyDescent="0.55000000000000004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66" customHeight="1" x14ac:dyDescent="0.55000000000000004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66" customHeight="1" x14ac:dyDescent="0.55000000000000004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66" customHeight="1" x14ac:dyDescent="0.55000000000000004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66" customHeight="1" x14ac:dyDescent="0.5500000000000000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66" customHeight="1" x14ac:dyDescent="0.55000000000000004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66" customHeight="1" x14ac:dyDescent="0.55000000000000004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66" customHeight="1" x14ac:dyDescent="0.55000000000000004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66" customHeight="1" x14ac:dyDescent="0.55000000000000004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66" customHeight="1" x14ac:dyDescent="0.55000000000000004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66" customHeight="1" x14ac:dyDescent="0.55000000000000004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66" customHeight="1" x14ac:dyDescent="0.55000000000000004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66" customHeight="1" x14ac:dyDescent="0.55000000000000004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66" customHeight="1" x14ac:dyDescent="0.55000000000000004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66" customHeight="1" x14ac:dyDescent="0.5500000000000000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66" customHeight="1" x14ac:dyDescent="0.55000000000000004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66" customHeight="1" x14ac:dyDescent="0.55000000000000004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66" customHeight="1" x14ac:dyDescent="0.55000000000000004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66" customHeight="1" x14ac:dyDescent="0.55000000000000004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66" customHeight="1" x14ac:dyDescent="0.55000000000000004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66" customHeight="1" x14ac:dyDescent="0.55000000000000004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66" customHeight="1" x14ac:dyDescent="0.55000000000000004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66" customHeight="1" x14ac:dyDescent="0.55000000000000004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66" customHeight="1" x14ac:dyDescent="0.55000000000000004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66" customHeight="1" x14ac:dyDescent="0.550000000000000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66" customHeight="1" x14ac:dyDescent="0.55000000000000004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66" customHeight="1" x14ac:dyDescent="0.55000000000000004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66" customHeight="1" x14ac:dyDescent="0.55000000000000004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66" customHeight="1" x14ac:dyDescent="0.55000000000000004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66" customHeight="1" x14ac:dyDescent="0.55000000000000004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66" customHeight="1" x14ac:dyDescent="0.55000000000000004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66" customHeight="1" x14ac:dyDescent="0.55000000000000004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66" customHeight="1" x14ac:dyDescent="0.55000000000000004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66" customHeight="1" x14ac:dyDescent="0.55000000000000004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66" customHeight="1" x14ac:dyDescent="0.5500000000000000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66" customHeight="1" x14ac:dyDescent="0.55000000000000004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66" customHeight="1" x14ac:dyDescent="0.55000000000000004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66" customHeight="1" x14ac:dyDescent="0.55000000000000004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66" customHeight="1" x14ac:dyDescent="0.55000000000000004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66" customHeight="1" x14ac:dyDescent="0.55000000000000004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66" customHeight="1" x14ac:dyDescent="0.55000000000000004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66" customHeight="1" x14ac:dyDescent="0.55000000000000004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66" customHeight="1" x14ac:dyDescent="0.55000000000000004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66" customHeight="1" x14ac:dyDescent="0.55000000000000004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66" customHeight="1" x14ac:dyDescent="0.5500000000000000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66" customHeight="1" x14ac:dyDescent="0.55000000000000004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66" customHeight="1" x14ac:dyDescent="0.55000000000000004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66" customHeight="1" x14ac:dyDescent="0.55000000000000004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66" customHeight="1" x14ac:dyDescent="0.55000000000000004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66" customHeight="1" x14ac:dyDescent="0.55000000000000004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66" customHeight="1" x14ac:dyDescent="0.55000000000000004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66" customHeight="1" x14ac:dyDescent="0.55000000000000004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66" customHeight="1" x14ac:dyDescent="0.55000000000000004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66" customHeight="1" x14ac:dyDescent="0.55000000000000004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66" customHeight="1" x14ac:dyDescent="0.5500000000000000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66" customHeight="1" x14ac:dyDescent="0.55000000000000004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66" customHeight="1" x14ac:dyDescent="0.55000000000000004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66" customHeight="1" x14ac:dyDescent="0.55000000000000004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66" customHeight="1" x14ac:dyDescent="0.55000000000000004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66" customHeight="1" x14ac:dyDescent="0.55000000000000004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66" customHeight="1" x14ac:dyDescent="0.55000000000000004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66" customHeight="1" x14ac:dyDescent="0.55000000000000004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66" customHeight="1" x14ac:dyDescent="0.55000000000000004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66" customHeight="1" x14ac:dyDescent="0.55000000000000004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66" customHeight="1" x14ac:dyDescent="0.5500000000000000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66" customHeight="1" x14ac:dyDescent="0.55000000000000004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66" customHeight="1" x14ac:dyDescent="0.55000000000000004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66" customHeight="1" x14ac:dyDescent="0.55000000000000004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66" customHeight="1" x14ac:dyDescent="0.55000000000000004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66" customHeight="1" x14ac:dyDescent="0.55000000000000004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66" customHeight="1" x14ac:dyDescent="0.55000000000000004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66" customHeight="1" x14ac:dyDescent="0.55000000000000004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66" customHeight="1" x14ac:dyDescent="0.55000000000000004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66" customHeight="1" x14ac:dyDescent="0.55000000000000004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66" customHeight="1" x14ac:dyDescent="0.5500000000000000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66" customHeight="1" x14ac:dyDescent="0.55000000000000004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66" customHeight="1" x14ac:dyDescent="0.55000000000000004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66" customHeight="1" x14ac:dyDescent="0.55000000000000004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66" customHeight="1" x14ac:dyDescent="0.55000000000000004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66" customHeight="1" x14ac:dyDescent="0.55000000000000004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66" customHeight="1" x14ac:dyDescent="0.55000000000000004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66" customHeight="1" x14ac:dyDescent="0.55000000000000004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66" customHeight="1" x14ac:dyDescent="0.55000000000000004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66" customHeight="1" x14ac:dyDescent="0.55000000000000004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66" customHeight="1" x14ac:dyDescent="0.5500000000000000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66" customHeight="1" x14ac:dyDescent="0.55000000000000004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66" customHeight="1" x14ac:dyDescent="0.55000000000000004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66" customHeight="1" x14ac:dyDescent="0.55000000000000004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66" customHeight="1" x14ac:dyDescent="0.55000000000000004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66" customHeight="1" x14ac:dyDescent="0.55000000000000004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66" customHeight="1" x14ac:dyDescent="0.55000000000000004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66" customHeight="1" x14ac:dyDescent="0.55000000000000004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66" customHeight="1" x14ac:dyDescent="0.55000000000000004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66" customHeight="1" x14ac:dyDescent="0.55000000000000004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66" customHeight="1" x14ac:dyDescent="0.5500000000000000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66" customHeight="1" x14ac:dyDescent="0.55000000000000004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66" customHeight="1" x14ac:dyDescent="0.55000000000000004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66" customHeight="1" x14ac:dyDescent="0.55000000000000004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66" customHeight="1" x14ac:dyDescent="0.55000000000000004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66" customHeight="1" x14ac:dyDescent="0.55000000000000004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66" customHeight="1" x14ac:dyDescent="0.55000000000000004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66" customHeight="1" x14ac:dyDescent="0.55000000000000004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66" customHeight="1" x14ac:dyDescent="0.55000000000000004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66" customHeight="1" x14ac:dyDescent="0.55000000000000004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66" customHeight="1" x14ac:dyDescent="0.5500000000000000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66" customHeight="1" x14ac:dyDescent="0.55000000000000004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66" customHeight="1" x14ac:dyDescent="0.55000000000000004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66" customHeight="1" x14ac:dyDescent="0.55000000000000004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66" customHeight="1" x14ac:dyDescent="0.55000000000000004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66" customHeight="1" x14ac:dyDescent="0.55000000000000004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66" customHeight="1" x14ac:dyDescent="0.55000000000000004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66" customHeight="1" x14ac:dyDescent="0.55000000000000004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66" customHeight="1" x14ac:dyDescent="0.55000000000000004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66" customHeight="1" x14ac:dyDescent="0.55000000000000004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66" customHeight="1" x14ac:dyDescent="0.5500000000000000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66" customHeight="1" x14ac:dyDescent="0.55000000000000004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66" customHeight="1" x14ac:dyDescent="0.55000000000000004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66" customHeight="1" x14ac:dyDescent="0.55000000000000004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66" customHeight="1" x14ac:dyDescent="0.55000000000000004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66" customHeight="1" x14ac:dyDescent="0.55000000000000004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66" customHeight="1" x14ac:dyDescent="0.55000000000000004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66" customHeight="1" x14ac:dyDescent="0.55000000000000004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66" customHeight="1" x14ac:dyDescent="0.55000000000000004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66" customHeight="1" x14ac:dyDescent="0.55000000000000004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66" customHeight="1" x14ac:dyDescent="0.550000000000000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66" customHeight="1" x14ac:dyDescent="0.55000000000000004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66" customHeight="1" x14ac:dyDescent="0.55000000000000004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66" customHeight="1" x14ac:dyDescent="0.55000000000000004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66" customHeight="1" x14ac:dyDescent="0.55000000000000004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66" customHeight="1" x14ac:dyDescent="0.55000000000000004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66" customHeight="1" x14ac:dyDescent="0.55000000000000004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66" customHeight="1" x14ac:dyDescent="0.55000000000000004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66" customHeight="1" x14ac:dyDescent="0.55000000000000004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66" customHeight="1" x14ac:dyDescent="0.55000000000000004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66" customHeight="1" x14ac:dyDescent="0.5500000000000000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66" customHeight="1" x14ac:dyDescent="0.55000000000000004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66" customHeight="1" x14ac:dyDescent="0.55000000000000004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66" customHeight="1" x14ac:dyDescent="0.55000000000000004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66" customHeight="1" x14ac:dyDescent="0.55000000000000004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66" customHeight="1" x14ac:dyDescent="0.55000000000000004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66" customHeight="1" x14ac:dyDescent="0.55000000000000004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66" customHeight="1" x14ac:dyDescent="0.55000000000000004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66" customHeight="1" x14ac:dyDescent="0.55000000000000004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66" customHeight="1" x14ac:dyDescent="0.55000000000000004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66" customHeight="1" x14ac:dyDescent="0.5500000000000000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66" customHeight="1" x14ac:dyDescent="0.55000000000000004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66" customHeight="1" x14ac:dyDescent="0.55000000000000004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66" customHeight="1" x14ac:dyDescent="0.55000000000000004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66" customHeight="1" x14ac:dyDescent="0.55000000000000004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66" customHeight="1" x14ac:dyDescent="0.55000000000000004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66" customHeight="1" x14ac:dyDescent="0.55000000000000004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66" customHeight="1" x14ac:dyDescent="0.55000000000000004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66" customHeight="1" x14ac:dyDescent="0.55000000000000004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66" customHeight="1" x14ac:dyDescent="0.55000000000000004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66" customHeight="1" x14ac:dyDescent="0.5500000000000000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66" customHeight="1" x14ac:dyDescent="0.55000000000000004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66" customHeight="1" x14ac:dyDescent="0.55000000000000004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66" customHeight="1" x14ac:dyDescent="0.55000000000000004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66" customHeight="1" x14ac:dyDescent="0.55000000000000004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66" customHeight="1" x14ac:dyDescent="0.55000000000000004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66" customHeight="1" x14ac:dyDescent="0.55000000000000004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66" customHeight="1" x14ac:dyDescent="0.55000000000000004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66" customHeight="1" x14ac:dyDescent="0.55000000000000004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66" customHeight="1" x14ac:dyDescent="0.55000000000000004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66" customHeight="1" x14ac:dyDescent="0.5500000000000000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66" customHeight="1" x14ac:dyDescent="0.55000000000000004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66" customHeight="1" x14ac:dyDescent="0.55000000000000004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66" customHeight="1" x14ac:dyDescent="0.55000000000000004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66" customHeight="1" x14ac:dyDescent="0.55000000000000004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66" customHeight="1" x14ac:dyDescent="0.55000000000000004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66" customHeight="1" x14ac:dyDescent="0.55000000000000004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66" customHeight="1" x14ac:dyDescent="0.55000000000000004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66" customHeight="1" x14ac:dyDescent="0.55000000000000004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66" customHeight="1" x14ac:dyDescent="0.55000000000000004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66" customHeight="1" x14ac:dyDescent="0.5500000000000000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66" customHeight="1" x14ac:dyDescent="0.55000000000000004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66" customHeight="1" x14ac:dyDescent="0.55000000000000004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66" customHeight="1" x14ac:dyDescent="0.55000000000000004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66" customHeight="1" x14ac:dyDescent="0.55000000000000004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66" customHeight="1" x14ac:dyDescent="0.55000000000000004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66" customHeight="1" x14ac:dyDescent="0.55000000000000004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66" customHeight="1" x14ac:dyDescent="0.55000000000000004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66" customHeight="1" x14ac:dyDescent="0.55000000000000004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66" customHeight="1" x14ac:dyDescent="0.55000000000000004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66" customHeight="1" x14ac:dyDescent="0.5500000000000000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66" customHeight="1" x14ac:dyDescent="0.55000000000000004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66" customHeight="1" x14ac:dyDescent="0.55000000000000004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66" customHeight="1" x14ac:dyDescent="0.55000000000000004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66" customHeight="1" x14ac:dyDescent="0.55000000000000004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66" customHeight="1" x14ac:dyDescent="0.55000000000000004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66" customHeight="1" x14ac:dyDescent="0.55000000000000004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66" customHeight="1" x14ac:dyDescent="0.55000000000000004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66" customHeight="1" x14ac:dyDescent="0.55000000000000004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66" customHeight="1" x14ac:dyDescent="0.55000000000000004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66" customHeight="1" x14ac:dyDescent="0.5500000000000000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66" customHeight="1" x14ac:dyDescent="0.55000000000000004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66" customHeight="1" x14ac:dyDescent="0.55000000000000004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66" customHeight="1" x14ac:dyDescent="0.55000000000000004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66" customHeight="1" x14ac:dyDescent="0.55000000000000004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66" customHeight="1" x14ac:dyDescent="0.55000000000000004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66" customHeight="1" x14ac:dyDescent="0.55000000000000004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66" customHeight="1" x14ac:dyDescent="0.55000000000000004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66" customHeight="1" x14ac:dyDescent="0.55000000000000004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66" customHeight="1" x14ac:dyDescent="0.55000000000000004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66" customHeight="1" x14ac:dyDescent="0.5500000000000000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66" customHeight="1" x14ac:dyDescent="0.55000000000000004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66" customHeight="1" x14ac:dyDescent="0.55000000000000004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66" customHeight="1" x14ac:dyDescent="0.55000000000000004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66" customHeight="1" x14ac:dyDescent="0.55000000000000004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66" customHeight="1" x14ac:dyDescent="0.55000000000000004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66" customHeight="1" x14ac:dyDescent="0.55000000000000004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66" customHeight="1" x14ac:dyDescent="0.55000000000000004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66" customHeight="1" x14ac:dyDescent="0.55000000000000004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66" customHeight="1" x14ac:dyDescent="0.55000000000000004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66" customHeight="1" x14ac:dyDescent="0.5500000000000000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66" customHeight="1" x14ac:dyDescent="0.55000000000000004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66" customHeight="1" x14ac:dyDescent="0.55000000000000004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66" customHeight="1" x14ac:dyDescent="0.55000000000000004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66" customHeight="1" x14ac:dyDescent="0.55000000000000004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66" customHeight="1" x14ac:dyDescent="0.55000000000000004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66" customHeight="1" x14ac:dyDescent="0.55000000000000004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66" customHeight="1" x14ac:dyDescent="0.55000000000000004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66" customHeight="1" x14ac:dyDescent="0.55000000000000004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66" customHeight="1" x14ac:dyDescent="0.55000000000000004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66" customHeight="1" x14ac:dyDescent="0.550000000000000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66" customHeight="1" x14ac:dyDescent="0.55000000000000004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66" customHeight="1" x14ac:dyDescent="0.55000000000000004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66" customHeight="1" x14ac:dyDescent="0.55000000000000004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66" customHeight="1" x14ac:dyDescent="0.55000000000000004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66" customHeight="1" x14ac:dyDescent="0.55000000000000004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66" customHeight="1" x14ac:dyDescent="0.55000000000000004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66" customHeight="1" x14ac:dyDescent="0.55000000000000004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66" customHeight="1" x14ac:dyDescent="0.55000000000000004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66" customHeight="1" x14ac:dyDescent="0.55000000000000004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66" customHeight="1" x14ac:dyDescent="0.5500000000000000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66" customHeight="1" x14ac:dyDescent="0.55000000000000004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66" customHeight="1" x14ac:dyDescent="0.55000000000000004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66" customHeight="1" x14ac:dyDescent="0.55000000000000004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66" customHeight="1" x14ac:dyDescent="0.55000000000000004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66" customHeight="1" x14ac:dyDescent="0.55000000000000004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66" customHeight="1" x14ac:dyDescent="0.55000000000000004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66" customHeight="1" x14ac:dyDescent="0.55000000000000004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66" customHeight="1" x14ac:dyDescent="0.55000000000000004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66" customHeight="1" x14ac:dyDescent="0.55000000000000004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66" customHeight="1" x14ac:dyDescent="0.5500000000000000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66" customHeight="1" x14ac:dyDescent="0.55000000000000004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66" customHeight="1" x14ac:dyDescent="0.55000000000000004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66" customHeight="1" x14ac:dyDescent="0.55000000000000004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66" customHeight="1" x14ac:dyDescent="0.55000000000000004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66" customHeight="1" x14ac:dyDescent="0.55000000000000004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66" customHeight="1" x14ac:dyDescent="0.55000000000000004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66" customHeight="1" x14ac:dyDescent="0.55000000000000004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66" customHeight="1" x14ac:dyDescent="0.55000000000000004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66" customHeight="1" x14ac:dyDescent="0.55000000000000004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66" customHeight="1" x14ac:dyDescent="0.5500000000000000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66" customHeight="1" x14ac:dyDescent="0.55000000000000004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66" customHeight="1" x14ac:dyDescent="0.55000000000000004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66" customHeight="1" x14ac:dyDescent="0.55000000000000004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66" customHeight="1" x14ac:dyDescent="0.55000000000000004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66" customHeight="1" x14ac:dyDescent="0.55000000000000004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66" customHeight="1" x14ac:dyDescent="0.55000000000000004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66" customHeight="1" x14ac:dyDescent="0.55000000000000004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66" customHeight="1" x14ac:dyDescent="0.55000000000000004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66" customHeight="1" x14ac:dyDescent="0.55000000000000004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66" customHeight="1" x14ac:dyDescent="0.5500000000000000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66" customHeight="1" x14ac:dyDescent="0.55000000000000004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66" customHeight="1" x14ac:dyDescent="0.55000000000000004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66" customHeight="1" x14ac:dyDescent="0.55000000000000004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66" customHeight="1" x14ac:dyDescent="0.55000000000000004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66" customHeight="1" x14ac:dyDescent="0.55000000000000004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66" customHeight="1" x14ac:dyDescent="0.55000000000000004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66" customHeight="1" x14ac:dyDescent="0.55000000000000004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66" customHeight="1" x14ac:dyDescent="0.55000000000000004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66" customHeight="1" x14ac:dyDescent="0.55000000000000004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66" customHeight="1" x14ac:dyDescent="0.5500000000000000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66" customHeight="1" x14ac:dyDescent="0.55000000000000004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66" customHeight="1" x14ac:dyDescent="0.55000000000000004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66" customHeight="1" x14ac:dyDescent="0.55000000000000004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66" customHeight="1" x14ac:dyDescent="0.55000000000000004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66" customHeight="1" x14ac:dyDescent="0.55000000000000004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66" customHeight="1" x14ac:dyDescent="0.55000000000000004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66" customHeight="1" x14ac:dyDescent="0.55000000000000004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66" customHeight="1" x14ac:dyDescent="0.55000000000000004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66" customHeight="1" x14ac:dyDescent="0.55000000000000004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66" customHeight="1" x14ac:dyDescent="0.5500000000000000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66" customHeight="1" x14ac:dyDescent="0.55000000000000004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66" customHeight="1" x14ac:dyDescent="0.55000000000000004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66" customHeight="1" x14ac:dyDescent="0.55000000000000004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66" customHeight="1" x14ac:dyDescent="0.55000000000000004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66" customHeight="1" x14ac:dyDescent="0.55000000000000004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66" customHeight="1" x14ac:dyDescent="0.55000000000000004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66" customHeight="1" x14ac:dyDescent="0.55000000000000004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66" customHeight="1" x14ac:dyDescent="0.55000000000000004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66" customHeight="1" x14ac:dyDescent="0.55000000000000004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66" customHeight="1" x14ac:dyDescent="0.5500000000000000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66" customHeight="1" x14ac:dyDescent="0.55000000000000004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66" customHeight="1" x14ac:dyDescent="0.55000000000000004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66" customHeight="1" x14ac:dyDescent="0.55000000000000004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66" customHeight="1" x14ac:dyDescent="0.55000000000000004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66" customHeight="1" x14ac:dyDescent="0.55000000000000004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66" customHeight="1" x14ac:dyDescent="0.55000000000000004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66" customHeight="1" x14ac:dyDescent="0.55000000000000004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66" customHeight="1" x14ac:dyDescent="0.55000000000000004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66" customHeight="1" x14ac:dyDescent="0.55000000000000004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66" customHeight="1" x14ac:dyDescent="0.5500000000000000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66" customHeight="1" x14ac:dyDescent="0.55000000000000004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66" customHeight="1" x14ac:dyDescent="0.55000000000000004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66" customHeight="1" x14ac:dyDescent="0.55000000000000004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66" customHeight="1" x14ac:dyDescent="0.55000000000000004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66" customHeight="1" x14ac:dyDescent="0.55000000000000004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66" customHeight="1" x14ac:dyDescent="0.55000000000000004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66" customHeight="1" x14ac:dyDescent="0.55000000000000004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66" customHeight="1" x14ac:dyDescent="0.55000000000000004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66" customHeight="1" x14ac:dyDescent="0.55000000000000004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66" customHeight="1" x14ac:dyDescent="0.5500000000000000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66" customHeight="1" x14ac:dyDescent="0.55000000000000004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66" customHeight="1" x14ac:dyDescent="0.55000000000000004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66" customHeight="1" x14ac:dyDescent="0.55000000000000004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66" customHeight="1" x14ac:dyDescent="0.55000000000000004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66" customHeight="1" x14ac:dyDescent="0.55000000000000004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66" customHeight="1" x14ac:dyDescent="0.55000000000000004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66" customHeight="1" x14ac:dyDescent="0.55000000000000004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66" customHeight="1" x14ac:dyDescent="0.55000000000000004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66" customHeight="1" x14ac:dyDescent="0.55000000000000004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66" customHeight="1" x14ac:dyDescent="0.550000000000000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66" customHeight="1" x14ac:dyDescent="0.55000000000000004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66" customHeight="1" x14ac:dyDescent="0.55000000000000004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66" customHeight="1" x14ac:dyDescent="0.55000000000000004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66" customHeight="1" x14ac:dyDescent="0.55000000000000004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66" customHeight="1" x14ac:dyDescent="0.55000000000000004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66" customHeight="1" x14ac:dyDescent="0.55000000000000004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66" customHeight="1" x14ac:dyDescent="0.55000000000000004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66" customHeight="1" x14ac:dyDescent="0.55000000000000004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66" customHeight="1" x14ac:dyDescent="0.55000000000000004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66" customHeight="1" x14ac:dyDescent="0.5500000000000000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66" customHeight="1" x14ac:dyDescent="0.55000000000000004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66" customHeight="1" x14ac:dyDescent="0.55000000000000004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66" customHeight="1" x14ac:dyDescent="0.55000000000000004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66" customHeight="1" x14ac:dyDescent="0.55000000000000004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66" customHeight="1" x14ac:dyDescent="0.55000000000000004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66" customHeight="1" x14ac:dyDescent="0.55000000000000004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66" customHeight="1" x14ac:dyDescent="0.55000000000000004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66" customHeight="1" x14ac:dyDescent="0.55000000000000004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66" customHeight="1" x14ac:dyDescent="0.55000000000000004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66" customHeight="1" x14ac:dyDescent="0.5500000000000000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66" customHeight="1" x14ac:dyDescent="0.55000000000000004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66" customHeight="1" x14ac:dyDescent="0.55000000000000004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66" customHeight="1" x14ac:dyDescent="0.55000000000000004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66" customHeight="1" x14ac:dyDescent="0.55000000000000004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66" customHeight="1" x14ac:dyDescent="0.55000000000000004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66" customHeight="1" x14ac:dyDescent="0.55000000000000004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66" customHeight="1" x14ac:dyDescent="0.55000000000000004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66" customHeight="1" x14ac:dyDescent="0.55000000000000004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66" customHeight="1" x14ac:dyDescent="0.55000000000000004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66" customHeight="1" x14ac:dyDescent="0.5500000000000000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66" customHeight="1" x14ac:dyDescent="0.55000000000000004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66" customHeight="1" x14ac:dyDescent="0.55000000000000004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66" customHeight="1" x14ac:dyDescent="0.55000000000000004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66" customHeight="1" x14ac:dyDescent="0.55000000000000004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66" customHeight="1" x14ac:dyDescent="0.55000000000000004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66" customHeight="1" x14ac:dyDescent="0.55000000000000004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66" customHeight="1" x14ac:dyDescent="0.55000000000000004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66" customHeight="1" x14ac:dyDescent="0.55000000000000004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66" customHeight="1" x14ac:dyDescent="0.55000000000000004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66" customHeight="1" x14ac:dyDescent="0.5500000000000000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66" customHeight="1" x14ac:dyDescent="0.55000000000000004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66" customHeight="1" x14ac:dyDescent="0.55000000000000004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66" customHeight="1" x14ac:dyDescent="0.55000000000000004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66" customHeight="1" x14ac:dyDescent="0.55000000000000004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66" customHeight="1" x14ac:dyDescent="0.55000000000000004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66" customHeight="1" x14ac:dyDescent="0.55000000000000004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66" customHeight="1" x14ac:dyDescent="0.55000000000000004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66" customHeight="1" x14ac:dyDescent="0.55000000000000004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66" customHeight="1" x14ac:dyDescent="0.55000000000000004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66" customHeight="1" x14ac:dyDescent="0.5500000000000000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66" customHeight="1" x14ac:dyDescent="0.55000000000000004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66" customHeight="1" x14ac:dyDescent="0.55000000000000004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66" customHeight="1" x14ac:dyDescent="0.55000000000000004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66" customHeight="1" x14ac:dyDescent="0.55000000000000004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66" customHeight="1" x14ac:dyDescent="0.55000000000000004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66" customHeight="1" x14ac:dyDescent="0.55000000000000004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66" customHeight="1" x14ac:dyDescent="0.55000000000000004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66" customHeight="1" x14ac:dyDescent="0.55000000000000004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66" customHeight="1" x14ac:dyDescent="0.55000000000000004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66" customHeight="1" x14ac:dyDescent="0.5500000000000000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66" customHeight="1" x14ac:dyDescent="0.55000000000000004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66" customHeight="1" x14ac:dyDescent="0.55000000000000004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66" customHeight="1" x14ac:dyDescent="0.55000000000000004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66" customHeight="1" x14ac:dyDescent="0.55000000000000004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66" customHeight="1" x14ac:dyDescent="0.55000000000000004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66" customHeight="1" x14ac:dyDescent="0.55000000000000004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66" customHeight="1" x14ac:dyDescent="0.55000000000000004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66" customHeight="1" x14ac:dyDescent="0.55000000000000004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66" customHeight="1" x14ac:dyDescent="0.55000000000000004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66" customHeight="1" x14ac:dyDescent="0.5500000000000000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66" customHeight="1" x14ac:dyDescent="0.55000000000000004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66" customHeight="1" x14ac:dyDescent="0.55000000000000004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66" customHeight="1" x14ac:dyDescent="0.55000000000000004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66" customHeight="1" x14ac:dyDescent="0.55000000000000004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66" customHeight="1" x14ac:dyDescent="0.55000000000000004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66" customHeight="1" x14ac:dyDescent="0.55000000000000004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66" customHeight="1" x14ac:dyDescent="0.55000000000000004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66" customHeight="1" x14ac:dyDescent="0.55000000000000004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66" customHeight="1" x14ac:dyDescent="0.55000000000000004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66" customHeight="1" x14ac:dyDescent="0.5500000000000000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66" customHeight="1" x14ac:dyDescent="0.55000000000000004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66" customHeight="1" x14ac:dyDescent="0.55000000000000004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66" customHeight="1" x14ac:dyDescent="0.55000000000000004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66" customHeight="1" x14ac:dyDescent="0.55000000000000004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66" customHeight="1" x14ac:dyDescent="0.55000000000000004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66" customHeight="1" x14ac:dyDescent="0.55000000000000004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66" customHeight="1" x14ac:dyDescent="0.55000000000000004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66" customHeight="1" x14ac:dyDescent="0.55000000000000004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66" customHeight="1" x14ac:dyDescent="0.55000000000000004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66" customHeight="1" x14ac:dyDescent="0.5500000000000000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66" customHeight="1" x14ac:dyDescent="0.55000000000000004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66" customHeight="1" x14ac:dyDescent="0.55000000000000004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66" customHeight="1" x14ac:dyDescent="0.55000000000000004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66" customHeight="1" x14ac:dyDescent="0.55000000000000004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66" customHeight="1" x14ac:dyDescent="0.55000000000000004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66" customHeight="1" x14ac:dyDescent="0.55000000000000004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66" customHeight="1" x14ac:dyDescent="0.55000000000000004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66" customHeight="1" x14ac:dyDescent="0.55000000000000004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66" customHeight="1" x14ac:dyDescent="0.55000000000000004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66" customHeight="1" x14ac:dyDescent="0.550000000000000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66" customHeight="1" x14ac:dyDescent="0.55000000000000004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66" customHeight="1" x14ac:dyDescent="0.55000000000000004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66" customHeight="1" x14ac:dyDescent="0.55000000000000004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66" customHeight="1" x14ac:dyDescent="0.55000000000000004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66" customHeight="1" x14ac:dyDescent="0.55000000000000004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66" customHeight="1" x14ac:dyDescent="0.55000000000000004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66" customHeight="1" x14ac:dyDescent="0.55000000000000004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66" customHeight="1" x14ac:dyDescent="0.55000000000000004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66" customHeight="1" x14ac:dyDescent="0.55000000000000004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66" customHeight="1" x14ac:dyDescent="0.5500000000000000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66" customHeight="1" x14ac:dyDescent="0.55000000000000004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66" customHeight="1" x14ac:dyDescent="0.55000000000000004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66" customHeight="1" x14ac:dyDescent="0.55000000000000004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66" customHeight="1" x14ac:dyDescent="0.55000000000000004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66" customHeight="1" x14ac:dyDescent="0.55000000000000004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66" customHeight="1" x14ac:dyDescent="0.55000000000000004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66" customHeight="1" x14ac:dyDescent="0.55000000000000004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66" customHeight="1" x14ac:dyDescent="0.55000000000000004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66" customHeight="1" x14ac:dyDescent="0.55000000000000004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66" customHeight="1" x14ac:dyDescent="0.5500000000000000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66" customHeight="1" x14ac:dyDescent="0.55000000000000004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66" customHeight="1" x14ac:dyDescent="0.55000000000000004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66" customHeight="1" x14ac:dyDescent="0.55000000000000004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66" customHeight="1" x14ac:dyDescent="0.55000000000000004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66" customHeight="1" x14ac:dyDescent="0.55000000000000004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66" customHeight="1" x14ac:dyDescent="0.55000000000000004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66" customHeight="1" x14ac:dyDescent="0.55000000000000004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66" customHeight="1" x14ac:dyDescent="0.55000000000000004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66" customHeight="1" x14ac:dyDescent="0.55000000000000004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66" customHeight="1" x14ac:dyDescent="0.5500000000000000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66" customHeight="1" x14ac:dyDescent="0.55000000000000004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66" customHeight="1" x14ac:dyDescent="0.55000000000000004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66" customHeight="1" x14ac:dyDescent="0.55000000000000004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66" customHeight="1" x14ac:dyDescent="0.55000000000000004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66" customHeight="1" x14ac:dyDescent="0.55000000000000004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66" customHeight="1" x14ac:dyDescent="0.55000000000000004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66" customHeight="1" x14ac:dyDescent="0.55000000000000004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66" customHeight="1" x14ac:dyDescent="0.55000000000000004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66" customHeight="1" x14ac:dyDescent="0.55000000000000004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66" customHeight="1" x14ac:dyDescent="0.5500000000000000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66" customHeight="1" x14ac:dyDescent="0.55000000000000004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66" customHeight="1" x14ac:dyDescent="0.55000000000000004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66" customHeight="1" x14ac:dyDescent="0.55000000000000004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66" customHeight="1" x14ac:dyDescent="0.55000000000000004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66" customHeight="1" x14ac:dyDescent="0.55000000000000004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66" customHeight="1" x14ac:dyDescent="0.55000000000000004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66" customHeight="1" x14ac:dyDescent="0.55000000000000004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66" customHeight="1" x14ac:dyDescent="0.55000000000000004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66" customHeight="1" x14ac:dyDescent="0.55000000000000004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66" customHeight="1" x14ac:dyDescent="0.5500000000000000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66" customHeight="1" x14ac:dyDescent="0.55000000000000004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66" customHeight="1" x14ac:dyDescent="0.55000000000000004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66" customHeight="1" x14ac:dyDescent="0.55000000000000004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66" customHeight="1" x14ac:dyDescent="0.55000000000000004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66" customHeight="1" x14ac:dyDescent="0.55000000000000004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66" customHeight="1" x14ac:dyDescent="0.55000000000000004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66" customHeight="1" x14ac:dyDescent="0.55000000000000004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66" customHeight="1" x14ac:dyDescent="0.55000000000000004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66" customHeight="1" x14ac:dyDescent="0.55000000000000004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66" customHeight="1" x14ac:dyDescent="0.5500000000000000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66" customHeight="1" x14ac:dyDescent="0.55000000000000004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66" customHeight="1" x14ac:dyDescent="0.55000000000000004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66" customHeight="1" x14ac:dyDescent="0.55000000000000004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66" customHeight="1" x14ac:dyDescent="0.55000000000000004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66" customHeight="1" x14ac:dyDescent="0.55000000000000004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66" customHeight="1" x14ac:dyDescent="0.55000000000000004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66" customHeight="1" x14ac:dyDescent="0.55000000000000004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66" customHeight="1" x14ac:dyDescent="0.55000000000000004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66" customHeight="1" x14ac:dyDescent="0.55000000000000004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66" customHeight="1" x14ac:dyDescent="0.5500000000000000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66" customHeight="1" x14ac:dyDescent="0.55000000000000004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66" customHeight="1" x14ac:dyDescent="0.55000000000000004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66" customHeight="1" x14ac:dyDescent="0.55000000000000004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66" customHeight="1" x14ac:dyDescent="0.55000000000000004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66" customHeight="1" x14ac:dyDescent="0.55000000000000004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66" customHeight="1" x14ac:dyDescent="0.55000000000000004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66" customHeight="1" x14ac:dyDescent="0.55000000000000004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66" customHeight="1" x14ac:dyDescent="0.55000000000000004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66" customHeight="1" x14ac:dyDescent="0.55000000000000004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66" customHeight="1" x14ac:dyDescent="0.5500000000000000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66" customHeight="1" x14ac:dyDescent="0.55000000000000004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66" customHeight="1" x14ac:dyDescent="0.55000000000000004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66" customHeight="1" x14ac:dyDescent="0.55000000000000004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66" customHeight="1" x14ac:dyDescent="0.55000000000000004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66" customHeight="1" x14ac:dyDescent="0.55000000000000004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66" customHeight="1" x14ac:dyDescent="0.55000000000000004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66" customHeight="1" x14ac:dyDescent="0.55000000000000004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66" customHeight="1" x14ac:dyDescent="0.55000000000000004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66" customHeight="1" x14ac:dyDescent="0.55000000000000004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66" customHeight="1" x14ac:dyDescent="0.5500000000000000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66" customHeight="1" x14ac:dyDescent="0.55000000000000004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66" customHeight="1" x14ac:dyDescent="0.55000000000000004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66" customHeight="1" x14ac:dyDescent="0.55000000000000004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66" customHeight="1" x14ac:dyDescent="0.55000000000000004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66" customHeight="1" x14ac:dyDescent="0.55000000000000004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66" customHeight="1" x14ac:dyDescent="0.55000000000000004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66" customHeight="1" x14ac:dyDescent="0.55000000000000004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66" customHeight="1" x14ac:dyDescent="0.55000000000000004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66" customHeight="1" x14ac:dyDescent="0.55000000000000004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66" customHeight="1" x14ac:dyDescent="0.550000000000000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66" customHeight="1" x14ac:dyDescent="0.55000000000000004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66" customHeight="1" x14ac:dyDescent="0.55000000000000004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66" customHeight="1" x14ac:dyDescent="0.55000000000000004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66" customHeight="1" x14ac:dyDescent="0.55000000000000004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66" customHeight="1" x14ac:dyDescent="0.55000000000000004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66" customHeight="1" x14ac:dyDescent="0.55000000000000004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66" customHeight="1" x14ac:dyDescent="0.55000000000000004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66" customHeight="1" x14ac:dyDescent="0.55000000000000004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66" customHeight="1" x14ac:dyDescent="0.55000000000000004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66" customHeight="1" x14ac:dyDescent="0.5500000000000000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66" customHeight="1" x14ac:dyDescent="0.55000000000000004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66" customHeight="1" x14ac:dyDescent="0.55000000000000004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66" customHeight="1" x14ac:dyDescent="0.55000000000000004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66" customHeight="1" x14ac:dyDescent="0.55000000000000004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66" customHeight="1" x14ac:dyDescent="0.55000000000000004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66" customHeight="1" x14ac:dyDescent="0.55000000000000004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66" customHeight="1" x14ac:dyDescent="0.55000000000000004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66" customHeight="1" x14ac:dyDescent="0.55000000000000004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66" customHeight="1" x14ac:dyDescent="0.55000000000000004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66" customHeight="1" x14ac:dyDescent="0.5500000000000000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66" customHeight="1" x14ac:dyDescent="0.55000000000000004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66" customHeight="1" x14ac:dyDescent="0.55000000000000004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66" customHeight="1" x14ac:dyDescent="0.55000000000000004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66" customHeight="1" x14ac:dyDescent="0.55000000000000004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66" customHeight="1" x14ac:dyDescent="0.55000000000000004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66" customHeight="1" x14ac:dyDescent="0.55000000000000004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66" customHeight="1" x14ac:dyDescent="0.55000000000000004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66" customHeight="1" x14ac:dyDescent="0.55000000000000004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66" customHeight="1" x14ac:dyDescent="0.55000000000000004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66" customHeight="1" x14ac:dyDescent="0.5500000000000000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66" customHeight="1" x14ac:dyDescent="0.55000000000000004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66" customHeight="1" x14ac:dyDescent="0.55000000000000004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66" customHeight="1" x14ac:dyDescent="0.55000000000000004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66" customHeight="1" x14ac:dyDescent="0.55000000000000004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66" customHeight="1" x14ac:dyDescent="0.55000000000000004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66" customHeight="1" x14ac:dyDescent="0.55000000000000004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66" customHeight="1" x14ac:dyDescent="0.55000000000000004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66" customHeight="1" x14ac:dyDescent="0.55000000000000004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66" customHeight="1" x14ac:dyDescent="0.55000000000000004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66" customHeight="1" x14ac:dyDescent="0.5500000000000000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66" customHeight="1" x14ac:dyDescent="0.55000000000000004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66" customHeight="1" x14ac:dyDescent="0.55000000000000004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66" customHeight="1" x14ac:dyDescent="0.55000000000000004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66" customHeight="1" x14ac:dyDescent="0.55000000000000004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66" customHeight="1" x14ac:dyDescent="0.55000000000000004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66" customHeight="1" x14ac:dyDescent="0.55000000000000004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66" customHeight="1" x14ac:dyDescent="0.55000000000000004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66" customHeight="1" x14ac:dyDescent="0.55000000000000004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66" customHeight="1" x14ac:dyDescent="0.55000000000000004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66" customHeight="1" x14ac:dyDescent="0.5500000000000000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66" customHeight="1" x14ac:dyDescent="0.55000000000000004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66" customHeight="1" x14ac:dyDescent="0.55000000000000004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66" customHeight="1" x14ac:dyDescent="0.55000000000000004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66" customHeight="1" x14ac:dyDescent="0.55000000000000004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66" customHeight="1" x14ac:dyDescent="0.55000000000000004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66" customHeight="1" x14ac:dyDescent="0.55000000000000004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66" customHeight="1" x14ac:dyDescent="0.55000000000000004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66" customHeight="1" x14ac:dyDescent="0.55000000000000004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66" customHeight="1" x14ac:dyDescent="0.55000000000000004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66" customHeight="1" x14ac:dyDescent="0.5500000000000000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66" customHeight="1" x14ac:dyDescent="0.55000000000000004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66" customHeight="1" x14ac:dyDescent="0.55000000000000004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66" customHeight="1" x14ac:dyDescent="0.55000000000000004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66" customHeight="1" x14ac:dyDescent="0.55000000000000004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66" customHeight="1" x14ac:dyDescent="0.55000000000000004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66" customHeight="1" x14ac:dyDescent="0.55000000000000004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66" customHeight="1" x14ac:dyDescent="0.55000000000000004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66" customHeight="1" x14ac:dyDescent="0.55000000000000004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66" customHeight="1" x14ac:dyDescent="0.55000000000000004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66" customHeight="1" x14ac:dyDescent="0.5500000000000000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66" customHeight="1" x14ac:dyDescent="0.55000000000000004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66" customHeight="1" x14ac:dyDescent="0.55000000000000004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66" customHeight="1" x14ac:dyDescent="0.55000000000000004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66" customHeight="1" x14ac:dyDescent="0.55000000000000004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66" customHeight="1" x14ac:dyDescent="0.55000000000000004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66" customHeight="1" x14ac:dyDescent="0.55000000000000004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66" customHeight="1" x14ac:dyDescent="0.55000000000000004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66" customHeight="1" x14ac:dyDescent="0.55000000000000004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66" customHeight="1" x14ac:dyDescent="0.55000000000000004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66" customHeight="1" x14ac:dyDescent="0.5500000000000000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66" customHeight="1" x14ac:dyDescent="0.55000000000000004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66" customHeight="1" x14ac:dyDescent="0.55000000000000004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66" customHeight="1" x14ac:dyDescent="0.55000000000000004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66" customHeight="1" x14ac:dyDescent="0.55000000000000004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66" customHeight="1" x14ac:dyDescent="0.55000000000000004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66" customHeight="1" x14ac:dyDescent="0.55000000000000004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66" customHeight="1" x14ac:dyDescent="0.55000000000000004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66" customHeight="1" x14ac:dyDescent="0.55000000000000004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66" customHeight="1" x14ac:dyDescent="0.55000000000000004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66" customHeight="1" x14ac:dyDescent="0.5500000000000000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66" customHeight="1" x14ac:dyDescent="0.55000000000000004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66" customHeight="1" x14ac:dyDescent="0.55000000000000004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66" customHeight="1" x14ac:dyDescent="0.55000000000000004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66" customHeight="1" x14ac:dyDescent="0.55000000000000004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66" customHeight="1" x14ac:dyDescent="0.55000000000000004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66" customHeight="1" x14ac:dyDescent="0.55000000000000004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66" customHeight="1" x14ac:dyDescent="0.55000000000000004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66" customHeight="1" x14ac:dyDescent="0.55000000000000004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66" customHeight="1" x14ac:dyDescent="0.55000000000000004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66" customHeight="1" x14ac:dyDescent="0.550000000000000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66" customHeight="1" x14ac:dyDescent="0.55000000000000004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66" customHeight="1" x14ac:dyDescent="0.55000000000000004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66" customHeight="1" x14ac:dyDescent="0.55000000000000004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66" customHeight="1" x14ac:dyDescent="0.55000000000000004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66" customHeight="1" x14ac:dyDescent="0.55000000000000004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66" customHeight="1" x14ac:dyDescent="0.55000000000000004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66" customHeight="1" x14ac:dyDescent="0.55000000000000004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66" customHeight="1" x14ac:dyDescent="0.55000000000000004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66" customHeight="1" x14ac:dyDescent="0.55000000000000004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66" customHeight="1" x14ac:dyDescent="0.5500000000000000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66" customHeight="1" x14ac:dyDescent="0.55000000000000004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66" customHeight="1" x14ac:dyDescent="0.55000000000000004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66" customHeight="1" x14ac:dyDescent="0.55000000000000004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66" customHeight="1" x14ac:dyDescent="0.55000000000000004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66" customHeight="1" x14ac:dyDescent="0.55000000000000004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66" customHeight="1" x14ac:dyDescent="0.55000000000000004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66" customHeight="1" x14ac:dyDescent="0.55000000000000004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66" customHeight="1" x14ac:dyDescent="0.55000000000000004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66" customHeight="1" x14ac:dyDescent="0.55000000000000004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66" customHeight="1" x14ac:dyDescent="0.5500000000000000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66" customHeight="1" x14ac:dyDescent="0.55000000000000004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66" customHeight="1" x14ac:dyDescent="0.55000000000000004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66" customHeight="1" x14ac:dyDescent="0.55000000000000004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66" customHeight="1" x14ac:dyDescent="0.55000000000000004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66" customHeight="1" x14ac:dyDescent="0.55000000000000004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66" customHeight="1" x14ac:dyDescent="0.55000000000000004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66" customHeight="1" x14ac:dyDescent="0.55000000000000004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66" customHeight="1" x14ac:dyDescent="0.55000000000000004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66" customHeight="1" x14ac:dyDescent="0.55000000000000004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66" customHeight="1" x14ac:dyDescent="0.5500000000000000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66" customHeight="1" x14ac:dyDescent="0.55000000000000004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66" customHeight="1" x14ac:dyDescent="0.55000000000000004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66" customHeight="1" x14ac:dyDescent="0.55000000000000004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66" customHeight="1" x14ac:dyDescent="0.55000000000000004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66" customHeight="1" x14ac:dyDescent="0.55000000000000004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66" customHeight="1" x14ac:dyDescent="0.55000000000000004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66" customHeight="1" x14ac:dyDescent="0.55000000000000004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66" customHeight="1" x14ac:dyDescent="0.55000000000000004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66" customHeight="1" x14ac:dyDescent="0.55000000000000004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66" customHeight="1" x14ac:dyDescent="0.5500000000000000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66" customHeight="1" x14ac:dyDescent="0.55000000000000004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66" customHeight="1" x14ac:dyDescent="0.55000000000000004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66" customHeight="1" x14ac:dyDescent="0.55000000000000004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66" customHeight="1" x14ac:dyDescent="0.55000000000000004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66" customHeight="1" x14ac:dyDescent="0.55000000000000004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66" customHeight="1" x14ac:dyDescent="0.55000000000000004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66" customHeight="1" x14ac:dyDescent="0.55000000000000004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66" customHeight="1" x14ac:dyDescent="0.55000000000000004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66" customHeight="1" x14ac:dyDescent="0.55000000000000004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66" customHeight="1" x14ac:dyDescent="0.5500000000000000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66" customHeight="1" x14ac:dyDescent="0.55000000000000004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66" customHeight="1" x14ac:dyDescent="0.55000000000000004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66" customHeight="1" x14ac:dyDescent="0.55000000000000004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66" customHeight="1" x14ac:dyDescent="0.55000000000000004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66" customHeight="1" x14ac:dyDescent="0.55000000000000004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66" customHeight="1" x14ac:dyDescent="0.55000000000000004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66" customHeight="1" x14ac:dyDescent="0.55000000000000004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66" customHeight="1" x14ac:dyDescent="0.55000000000000004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66" customHeight="1" x14ac:dyDescent="0.55000000000000004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66" customHeight="1" x14ac:dyDescent="0.5500000000000000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66" customHeight="1" x14ac:dyDescent="0.55000000000000004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66" customHeight="1" x14ac:dyDescent="0.55000000000000004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66" customHeight="1" x14ac:dyDescent="0.55000000000000004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66" customHeight="1" x14ac:dyDescent="0.55000000000000004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66" customHeight="1" x14ac:dyDescent="0.55000000000000004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66" customHeight="1" x14ac:dyDescent="0.55000000000000004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66" customHeight="1" x14ac:dyDescent="0.55000000000000004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66" customHeight="1" x14ac:dyDescent="0.55000000000000004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66" customHeight="1" x14ac:dyDescent="0.55000000000000004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66" customHeight="1" x14ac:dyDescent="0.5500000000000000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66" customHeight="1" x14ac:dyDescent="0.55000000000000004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66" customHeight="1" x14ac:dyDescent="0.55000000000000004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66" customHeight="1" x14ac:dyDescent="0.55000000000000004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66" customHeight="1" x14ac:dyDescent="0.55000000000000004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66" customHeight="1" x14ac:dyDescent="0.55000000000000004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66" customHeight="1" x14ac:dyDescent="0.55000000000000004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66" customHeight="1" x14ac:dyDescent="0.55000000000000004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66" customHeight="1" x14ac:dyDescent="0.55000000000000004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66" customHeight="1" x14ac:dyDescent="0.55000000000000004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66" customHeight="1" x14ac:dyDescent="0.5500000000000000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66" customHeight="1" x14ac:dyDescent="0.55000000000000004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66" customHeight="1" x14ac:dyDescent="0.55000000000000004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66" customHeight="1" x14ac:dyDescent="0.55000000000000004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66" customHeight="1" x14ac:dyDescent="0.55000000000000004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66" customHeight="1" x14ac:dyDescent="0.55000000000000004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66" customHeight="1" x14ac:dyDescent="0.55000000000000004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66" customHeight="1" x14ac:dyDescent="0.55000000000000004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66" customHeight="1" x14ac:dyDescent="0.55000000000000004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66" customHeight="1" x14ac:dyDescent="0.55000000000000004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66" customHeight="1" x14ac:dyDescent="0.5500000000000000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66" customHeight="1" x14ac:dyDescent="0.55000000000000004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66" customHeight="1" x14ac:dyDescent="0.55000000000000004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66" customHeight="1" x14ac:dyDescent="0.55000000000000004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66" customHeight="1" x14ac:dyDescent="0.55000000000000004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66" customHeight="1" x14ac:dyDescent="0.55000000000000004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66" customHeight="1" x14ac:dyDescent="0.55000000000000004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ht="66" customHeight="1" x14ac:dyDescent="0.55000000000000004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</sheetData>
  <mergeCells count="2">
    <mergeCell ref="A15:G15"/>
    <mergeCell ref="A29:G29"/>
  </mergeCells>
  <hyperlinks>
    <hyperlink ref="F5" r:id="rId1" xr:uid="{00000000-0004-0000-0100-000000000000}"/>
    <hyperlink ref="F6" r:id="rId2" xr:uid="{00000000-0004-0000-0100-000001000000}"/>
    <hyperlink ref="F7" r:id="rId3" xr:uid="{00000000-0004-0000-0100-000002000000}"/>
    <hyperlink ref="F8" r:id="rId4" xr:uid="{00000000-0004-0000-0100-000003000000}"/>
    <hyperlink ref="F10" r:id="rId5" xr:uid="{00000000-0004-0000-0100-000004000000}"/>
    <hyperlink ref="F12" r:id="rId6" xr:uid="{00000000-0004-0000-0100-000005000000}"/>
    <hyperlink ref="F13" r:id="rId7" xr:uid="{00000000-0004-0000-0100-000006000000}"/>
    <hyperlink ref="F16" r:id="rId8" xr:uid="{00000000-0004-0000-0100-000007000000}"/>
    <hyperlink ref="F17" r:id="rId9" xr:uid="{00000000-0004-0000-0100-000008000000}"/>
    <hyperlink ref="F19" r:id="rId10" xr:uid="{00000000-0004-0000-0100-000009000000}"/>
    <hyperlink ref="F24" r:id="rId11" xr:uid="{00000000-0004-0000-0100-00000A000000}"/>
    <hyperlink ref="F25" r:id="rId12" xr:uid="{00000000-0004-0000-0100-00000B000000}"/>
    <hyperlink ref="F27" r:id="rId13" xr:uid="{00000000-0004-0000-0100-00000C000000}"/>
    <hyperlink ref="F30" r:id="rId14" xr:uid="{00000000-0004-0000-0100-00000D000000}"/>
    <hyperlink ref="F31" r:id="rId15" xr:uid="{00000000-0004-0000-0100-00000E000000}"/>
    <hyperlink ref="F32" r:id="rId16" xr:uid="{00000000-0004-0000-0100-00000F000000}"/>
    <hyperlink ref="F33" r:id="rId17" xr:uid="{00000000-0004-0000-0100-000010000000}"/>
    <hyperlink ref="F34" r:id="rId18" xr:uid="{00000000-0004-0000-0100-000011000000}"/>
    <hyperlink ref="F35" r:id="rId19" xr:uid="{00000000-0004-0000-0100-000012000000}"/>
  </hyperlinks>
  <pageMargins left="0.7" right="0.7" top="0.75" bottom="0.75" header="0" footer="0"/>
  <pageSetup orientation="landscape"/>
  <drawing r:id="rId20"/>
  <legacyDrawing r:id="rId2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workbookViewId="0"/>
  </sheetViews>
  <sheetFormatPr defaultColWidth="14.41796875" defaultRowHeight="15" customHeight="1" x14ac:dyDescent="0.55000000000000004"/>
  <cols>
    <col min="1" max="1" width="28" customWidth="1"/>
    <col min="2" max="2" width="22" customWidth="1"/>
    <col min="3" max="3" width="48" customWidth="1"/>
    <col min="4" max="4" width="14" customWidth="1"/>
    <col min="5" max="5" width="24" customWidth="1"/>
    <col min="6" max="26" width="8.68359375" customWidth="1"/>
  </cols>
  <sheetData>
    <row r="1" spans="1:5" ht="25.5" customHeight="1" x14ac:dyDescent="0.85">
      <c r="A1" s="51" t="s">
        <v>146</v>
      </c>
      <c r="B1" s="42"/>
      <c r="C1" s="42"/>
      <c r="D1" s="42"/>
      <c r="E1" s="43"/>
    </row>
    <row r="2" spans="1:5" ht="14.4" x14ac:dyDescent="0.55000000000000004">
      <c r="A2" s="52" t="s">
        <v>147</v>
      </c>
      <c r="B2" s="42"/>
      <c r="C2" s="42"/>
      <c r="D2" s="42"/>
      <c r="E2" s="43"/>
    </row>
    <row r="3" spans="1:5" ht="16.8" x14ac:dyDescent="0.65">
      <c r="A3" s="29" t="s">
        <v>148</v>
      </c>
      <c r="B3" s="30" t="s">
        <v>149</v>
      </c>
      <c r="D3" s="29" t="s">
        <v>150</v>
      </c>
      <c r="E3" s="31">
        <f>IF($B$3="All Concepts",COUNTA(Library!$B$5:$B$201),COUNTIF(Library!$H$5:$H$201,"*|"&amp;$B$3&amp;"|*"))</f>
        <v>29</v>
      </c>
    </row>
    <row r="5" spans="1:5" ht="14.4" x14ac:dyDescent="0.55000000000000004">
      <c r="A5" s="32" t="s">
        <v>86</v>
      </c>
      <c r="B5" s="32" t="s">
        <v>87</v>
      </c>
      <c r="C5" s="32" t="s">
        <v>88</v>
      </c>
      <c r="D5" s="32" t="s">
        <v>90</v>
      </c>
      <c r="E5" s="32" t="s">
        <v>151</v>
      </c>
    </row>
    <row r="6" spans="1:5" ht="28.8" x14ac:dyDescent="0.55000000000000004">
      <c r="A6" s="33" t="str">
        <f ca="1">IFERROR(__xludf.DUMMYFUNCTION("IFERROR(INDEX(FILTER(Library!$B$5:$B$201,IF($B$3=""All Concepts"",Library!$B$5:$B$201&lt;&gt;"""",ISNUMBER(SEARCH(""|""&amp;$B$3&amp;""|"",Library!$H$5:$H$201)))),ROWS(A$6:A6)),"""")"),"Aleander, Who Used to Be Rich Last Sunday")</f>
        <v>Aleander, Who Used to Be Rich Last Sunday</v>
      </c>
      <c r="B6" s="33" t="str">
        <f ca="1">IFERROR(__xludf.DUMMYFUNCTION("IFERROR(INDEX(FILTER(Library!$C$5:$C$201,IF($B$3=""All Concepts"",Library!$B$5:$B$201&lt;&gt;"""",ISNUMBER(SEARCH(""|""&amp;$B$3&amp;""|"",Library!$H$5:$H$201)))),ROWS(B$6:B6)),"""")"),"Judity Viorst")</f>
        <v>Judity Viorst</v>
      </c>
      <c r="C6" s="33" t="str">
        <f ca="1">IFERROR(__xludf.DUMMYFUNCTION("IFERROR(INDEX(FILTER(Library!$D$5:$D$201,IF($B$3=""All Concepts"",Library!$B$5:$B$201&lt;&gt;"""",ISNUMBER(SEARCH(""|""&amp;$B$3&amp;""|"",Library!$H$5:$H$201)))),ROWS(C$6:C6)),"""")"),"decision-making, saving, goal setting, opportunity cost")</f>
        <v>decision-making, saving, goal setting, opportunity cost</v>
      </c>
      <c r="D6" s="34" t="str">
        <f ca="1">IFERROR(__xludf.DUMMYFUNCTION("IF($A6="""","""",HYPERLINK(INDEX(FILTER(Library!$I$5:$I$201,IF($B$3=""All Concepts"",Library!$B$5:$B$201&lt;&gt;"""",ISNUMBER(SEARCH(""|""&amp;$B$3&amp;""|"",Library!$H$5:$H$201)))),ROWS(D$6:D6)),""Open lesson""))"),"Open lesson")</f>
        <v>Open lesson</v>
      </c>
      <c r="E6" s="33" t="s">
        <v>19</v>
      </c>
    </row>
    <row r="7" spans="1:5" ht="14.4" x14ac:dyDescent="0.55000000000000004">
      <c r="A7" s="35" t="str">
        <f ca="1">IFERROR(__xludf.DUMMYFUNCTION("IFERROR(INDEX(FILTER(Library!$B$5:$B$201,IF($B$3=""All Concepts"",Library!$B$5:$B$201&lt;&gt;"""",ISNUMBER(SEARCH(""|""&amp;$B$3&amp;""|"",Library!$H$5:$H$201)))),ROWS(A$6:A7)),"""")"),"Glo Goes Shopping")</f>
        <v>Glo Goes Shopping</v>
      </c>
      <c r="B7" s="35" t="str">
        <f ca="1">IFERROR(__xludf.DUMMYFUNCTION("IFERROR(INDEX(FILTER(Library!$C$5:$C$201,IF($B$3=""All Concepts"",Library!$B$5:$B$201&lt;&gt;"""",ISNUMBER(SEARCH(""|""&amp;$B$3&amp;""|"",Library!$H$5:$H$201)))),ROWS(B$6:B7)),"""")"),"Cheryl WIllis Hudson")</f>
        <v>Cheryl WIllis Hudson</v>
      </c>
      <c r="C7" s="35" t="str">
        <f ca="1">IFERROR(__xludf.DUMMYFUNCTION("IFERROR(INDEX(FILTER(Library!$D$5:$D$201,IF($B$3=""All Concepts"",Library!$B$5:$B$201&lt;&gt;"""",ISNUMBER(SEARCH(""|""&amp;$B$3&amp;""|"",Library!$H$5:$H$201)))),ROWS(C$6:C7)),"""")"),"decision-making,alternatives, opportunity cost")</f>
        <v>decision-making,alternatives, opportunity cost</v>
      </c>
      <c r="D7" s="36" t="str">
        <f ca="1">IFERROR(__xludf.DUMMYFUNCTION("IF($A7="""","""",HYPERLINK(INDEX(FILTER(Library!$I$5:$I$201,IF($B$3=""All Concepts"",Library!$B$5:$B$201&lt;&gt;"""",ISNUMBER(SEARCH(""|""&amp;$B$3&amp;""|"",Library!$H$5:$H$201)))),ROWS(D$6:D7)),""Open lesson""))"),"Open lesson")</f>
        <v>Open lesson</v>
      </c>
      <c r="E7" s="35" t="s">
        <v>19</v>
      </c>
    </row>
    <row r="8" spans="1:5" ht="14.4" x14ac:dyDescent="0.55000000000000004">
      <c r="A8" s="33" t="str">
        <f ca="1">IFERROR(__xludf.DUMMYFUNCTION("IFERROR(INDEX(FILTER(Library!$B$5:$B$201,IF($B$3=""All Concepts"",Library!$B$5:$B$201&lt;&gt;"""",ISNUMBER(SEARCH(""|""&amp;$B$3&amp;""|"",Library!$H$5:$H$201)))),ROWS(A$6:A8)),"""")"),"So Few of Me")</f>
        <v>So Few of Me</v>
      </c>
      <c r="B8" s="33" t="str">
        <f ca="1">IFERROR(__xludf.DUMMYFUNCTION("IFERROR(INDEX(FILTER(Library!$C$5:$C$201,IF($B$3=""All Concepts"",Library!$B$5:$B$201&lt;&gt;"""",ISNUMBER(SEARCH(""|""&amp;$B$3&amp;""|"",Library!$H$5:$H$201)))),ROWS(B$6:B8)),"""")"),"Peter Reynolds")</f>
        <v>Peter Reynolds</v>
      </c>
      <c r="C8" s="33" t="str">
        <f ca="1">IFERROR(__xludf.DUMMYFUNCTION("IFERROR(INDEX(FILTER(Library!$D$5:$D$201,IF($B$3=""All Concepts"",Library!$B$5:$B$201&lt;&gt;"""",ISNUMBER(SEARCH(""|""&amp;$B$3&amp;""|"",Library!$H$5:$H$201)))),ROWS(C$6:C8)),"""")"),"decision-making, opportunity cost, choice")</f>
        <v>decision-making, opportunity cost, choice</v>
      </c>
      <c r="D8" s="34" t="str">
        <f ca="1">IFERROR(__xludf.DUMMYFUNCTION("IF($A8="""","""",HYPERLINK(INDEX(FILTER(Library!$I$5:$I$201,IF($B$3=""All Concepts"",Library!$B$5:$B$201&lt;&gt;"""",ISNUMBER(SEARCH(""|""&amp;$B$3&amp;""|"",Library!$H$5:$H$201)))),ROWS(D$6:D8)),""Open lesson""))"),"Open lesson")</f>
        <v>Open lesson</v>
      </c>
      <c r="E8" s="33" t="s">
        <v>19</v>
      </c>
    </row>
    <row r="9" spans="1:5" ht="14.4" x14ac:dyDescent="0.55000000000000004">
      <c r="A9" s="35" t="str">
        <f ca="1">IFERROR(__xludf.DUMMYFUNCTION("IFERROR(INDEX(FILTER(Library!$B$5:$B$201,IF($B$3=""All Concepts"",Library!$B$5:$B$201&lt;&gt;"""",ISNUMBER(SEARCH(""|""&amp;$B$3&amp;""|"",Library!$H$5:$H$201)))),ROWS(A$6:A9)),"""")"),"Waffle Can't Decide")</f>
        <v>Waffle Can't Decide</v>
      </c>
      <c r="B9" s="35" t="str">
        <f ca="1">IFERROR(__xludf.DUMMYFUNCTION("IFERROR(INDEX(FILTER(Library!$C$5:$C$201,IF($B$3=""All Concepts"",Library!$B$5:$B$201&lt;&gt;"""",ISNUMBER(SEARCH(""|""&amp;$B$3&amp;""|"",Library!$H$5:$H$201)))),ROWS(B$6:B9)),"""")"),"Brend S. Miles")</f>
        <v>Brend S. Miles</v>
      </c>
      <c r="C9" s="35" t="str">
        <f ca="1">IFERROR(__xludf.DUMMYFUNCTION("IFERROR(INDEX(FILTER(Library!$D$5:$D$201,IF($B$3=""All Concepts"",Library!$B$5:$B$201&lt;&gt;"""",ISNUMBER(SEARCH(""|""&amp;$B$3&amp;""|"",Library!$H$5:$H$201)))),ROWS(C$6:C9)),"""")"),"decision-making, opportunity cost, choice")</f>
        <v>decision-making, opportunity cost, choice</v>
      </c>
      <c r="D9" s="36" t="str">
        <f ca="1">IFERROR(__xludf.DUMMYFUNCTION("IF($A9="""","""",HYPERLINK(INDEX(FILTER(Library!$I$5:$I$201,IF($B$3=""All Concepts"",Library!$B$5:$B$201&lt;&gt;"""",ISNUMBER(SEARCH(""|""&amp;$B$3&amp;""|"",Library!$H$5:$H$201)))),ROWS(D$6:D9)),""Open lesson""))"),"Open lesson")</f>
        <v>Open lesson</v>
      </c>
      <c r="E9" s="35" t="s">
        <v>19</v>
      </c>
    </row>
    <row r="10" spans="1:5" ht="14.4" x14ac:dyDescent="0.55000000000000004">
      <c r="A10" s="33" t="str">
        <f ca="1">IFERROR(__xludf.DUMMYFUNCTION("IFERROR(INDEX(FILTER(Library!$B$5:$B$201,IF($B$3=""All Concepts"",Library!$B$5:$B$201&lt;&gt;"""",ISNUMBER(SEARCH(""|""&amp;$B$3&amp;""|"",Library!$H$5:$H$201)))),ROWS(A$6:A10)),"""")"),"The Little House")</f>
        <v>The Little House</v>
      </c>
      <c r="B10" s="33" t="str">
        <f ca="1">IFERROR(__xludf.DUMMYFUNCTION("IFERROR(INDEX(FILTER(Library!$C$5:$C$201,IF($B$3=""All Concepts"",Library!$B$5:$B$201&lt;&gt;"""",ISNUMBER(SEARCH(""|""&amp;$B$3&amp;""|"",Library!$H$5:$H$201)))),ROWS(B$6:B10)),"""")"),"Virginia Lee Burton")</f>
        <v>Virginia Lee Burton</v>
      </c>
      <c r="C10" s="33" t="str">
        <f ca="1">IFERROR(__xludf.DUMMYFUNCTION("IFERROR(INDEX(FILTER(Library!$D$5:$D$201,IF($B$3=""All Concepts"",Library!$B$5:$B$201&lt;&gt;"""",ISNUMBER(SEARCH(""|""&amp;$B$3&amp;""|"",Library!$H$5:$H$201)))),ROWS(C$6:C10)),"""")"),"economic development, scarcity, decision making")</f>
        <v>economic development, scarcity, decision making</v>
      </c>
      <c r="D10" s="34" t="str">
        <f ca="1">IFERROR(__xludf.DUMMYFUNCTION("IF($A10="""","""",HYPERLINK(INDEX(FILTER(Library!$I$5:$I$201,IF($B$3=""All Concepts"",Library!$B$5:$B$201&lt;&gt;"""",ISNUMBER(SEARCH(""|""&amp;$B$3&amp;""|"",Library!$H$5:$H$201)))),ROWS(D$6:D10)),""Open lesson""))"),"Open lesson")</f>
        <v>Open lesson</v>
      </c>
      <c r="E10" s="33" t="s">
        <v>19</v>
      </c>
    </row>
    <row r="11" spans="1:5" ht="14.4" x14ac:dyDescent="0.55000000000000004">
      <c r="A11" s="35" t="str">
        <f ca="1">IFERROR(__xludf.DUMMYFUNCTION("IFERROR(INDEX(FILTER(Library!$B$5:$B$201,IF($B$3=""All Concepts"",Library!$B$5:$B$201&lt;&gt;"""",ISNUMBER(SEARCH(""|""&amp;$B$3&amp;""|"",Library!$H$5:$H$201)))),ROWS(A$6:A11)),"""")"),"The Want Monsters")</f>
        <v>The Want Monsters</v>
      </c>
      <c r="B11" s="35" t="str">
        <f ca="1">IFERROR(__xludf.DUMMYFUNCTION("IFERROR(INDEX(FILTER(Library!$C$5:$C$201,IF($B$3=""All Concepts"",Library!$B$5:$B$201&lt;&gt;"""",ISNUMBER(SEARCH(""|""&amp;$B$3&amp;""|"",Library!$H$5:$H$201)))),ROWS(B$6:B11)),"""")"),"")</f>
        <v/>
      </c>
      <c r="C11" s="35" t="str">
        <f ca="1">IFERROR(__xludf.DUMMYFUNCTION("IFERROR(INDEX(FILTER(Library!$D$5:$D$201,IF($B$3=""All Concepts"",Library!$B$5:$B$201&lt;&gt;"""",ISNUMBER(SEARCH(""|""&amp;$B$3&amp;""|"",Library!$H$5:$H$201)))),ROWS(C$6:C11)),"""")"),"economic want, goods, services")</f>
        <v>economic want, goods, services</v>
      </c>
      <c r="D11" s="36" t="str">
        <f ca="1">IFERROR(__xludf.DUMMYFUNCTION("IF($A11="""","""",HYPERLINK(INDEX(FILTER(Library!$I$5:$I$201,IF($B$3=""All Concepts"",Library!$B$5:$B$201&lt;&gt;"""",ISNUMBER(SEARCH(""|""&amp;$B$3&amp;""|"",Library!$H$5:$H$201)))),ROWS(D$6:D11)),""Open lesson""))"),"Open lesson")</f>
        <v>Open lesson</v>
      </c>
      <c r="E11" s="35" t="s">
        <v>19</v>
      </c>
    </row>
    <row r="12" spans="1:5" ht="14.4" x14ac:dyDescent="0.55000000000000004">
      <c r="A12" s="33" t="str">
        <f ca="1">IFERROR(__xludf.DUMMYFUNCTION("IFERROR(INDEX(FILTER(Library!$B$5:$B$201,IF($B$3=""All Concepts"",Library!$B$5:$B$201&lt;&gt;"""",ISNUMBER(SEARCH(""|""&amp;$B$3&amp;""|"",Library!$H$5:$H$201)))),ROWS(A$6:A12)),"""")"),"How to Sell a Balloon")</f>
        <v>How to Sell a Balloon</v>
      </c>
      <c r="B12" s="33" t="str">
        <f ca="1">IFERROR(__xludf.DUMMYFUNCTION("IFERROR(INDEX(FILTER(Library!$C$5:$C$201,IF($B$3=""All Concepts"",Library!$B$5:$B$201&lt;&gt;"""",ISNUMBER(SEARCH(""|""&amp;$B$3&amp;""|"",Library!$H$5:$H$201)))),ROWS(B$6:B12)),"""")"),"J.K. Coy")</f>
        <v>J.K. Coy</v>
      </c>
      <c r="C12" s="33" t="str">
        <f ca="1">IFERROR(__xludf.DUMMYFUNCTION("IFERROR(INDEX(FILTER(Library!$D$5:$D$201,IF($B$3=""All Concepts"",Library!$B$5:$B$201&lt;&gt;"""",ISNUMBER(SEARCH(""|""&amp;$B$3&amp;""|"",Library!$H$5:$H$201)))),ROWS(C$6:C12)),"""")"),"entrepreneur, risk, product, sales, profit")</f>
        <v>entrepreneur, risk, product, sales, profit</v>
      </c>
      <c r="D12" s="34" t="str">
        <f ca="1">IFERROR(__xludf.DUMMYFUNCTION("IF($A12="""","""",HYPERLINK(INDEX(FILTER(Library!$I$5:$I$201,IF($B$3=""All Concepts"",Library!$B$5:$B$201&lt;&gt;"""",ISNUMBER(SEARCH(""|""&amp;$B$3&amp;""|"",Library!$H$5:$H$201)))),ROWS(D$6:D12)),""Open lesson""))"),"Open lesson")</f>
        <v>Open lesson</v>
      </c>
      <c r="E12" s="33" t="s">
        <v>19</v>
      </c>
    </row>
    <row r="13" spans="1:5" ht="14.4" x14ac:dyDescent="0.55000000000000004">
      <c r="A13" s="35" t="str">
        <f ca="1">IFERROR(__xludf.DUMMYFUNCTION("IFERROR(INDEX(FILTER(Library!$B$5:$B$201,IF($B$3=""All Concepts"",Library!$B$5:$B$201&lt;&gt;"""",ISNUMBER(SEARCH(""|""&amp;$B$3&amp;""|"",Library!$H$5:$H$201)))),ROWS(A$6:A13)),"""")"),"Isabel's Car Wash")</f>
        <v>Isabel's Car Wash</v>
      </c>
      <c r="B13" s="35" t="str">
        <f ca="1">IFERROR(__xludf.DUMMYFUNCTION("IFERROR(INDEX(FILTER(Library!$C$5:$C$201,IF($B$3=""All Concepts"",Library!$B$5:$B$201&lt;&gt;"""",ISNUMBER(SEARCH(""|""&amp;$B$3&amp;""|"",Library!$H$5:$H$201)))),ROWS(B$6:B13)),"""")"),"Sheila Bair")</f>
        <v>Sheila Bair</v>
      </c>
      <c r="C13" s="35" t="str">
        <f ca="1">IFERROR(__xludf.DUMMYFUNCTION("IFERROR(INDEX(FILTER(Library!$D$5:$D$201,IF($B$3=""All Concepts"",Library!$B$5:$B$201&lt;&gt;"""",ISNUMBER(SEARCH(""|""&amp;$B$3&amp;""|"",Library!$H$5:$H$201)))),ROWS(C$6:C13)),"""")"),"entrepreneur, risk, product, sales, profit")</f>
        <v>entrepreneur, risk, product, sales, profit</v>
      </c>
      <c r="D13" s="36" t="str">
        <f ca="1">IFERROR(__xludf.DUMMYFUNCTION("IF($A13="""","""",HYPERLINK(INDEX(FILTER(Library!$I$5:$I$201,IF($B$3=""All Concepts"",Library!$B$5:$B$201&lt;&gt;"""",ISNUMBER(SEARCH(""|""&amp;$B$3&amp;""|"",Library!$H$5:$H$201)))),ROWS(D$6:D13)),""Open lesson""))"),"Open lesson")</f>
        <v>Open lesson</v>
      </c>
      <c r="E13" s="35" t="s">
        <v>19</v>
      </c>
    </row>
    <row r="14" spans="1:5" ht="14.4" x14ac:dyDescent="0.55000000000000004">
      <c r="A14" s="33" t="str">
        <f ca="1">IFERROR(__xludf.DUMMYFUNCTION("IFERROR(INDEX(FILTER(Library!$B$5:$B$201,IF($B$3=""All Concepts"",Library!$B$5:$B$201&lt;&gt;"""",ISNUMBER(SEARCH(""|""&amp;$B$3&amp;""|"",Library!$H$5:$H$201)))),ROWS(A$6:A14)),"""")"),"Pedro's Yo-Yos")</f>
        <v>Pedro's Yo-Yos</v>
      </c>
      <c r="B14" s="33" t="str">
        <f ca="1">IFERROR(__xludf.DUMMYFUNCTION("IFERROR(INDEX(FILTER(Library!$C$5:$C$201,IF($B$3=""All Concepts"",Library!$B$5:$B$201&lt;&gt;"""",ISNUMBER(SEARCH(""|""&amp;$B$3&amp;""|"",Library!$H$5:$H$201)))),ROWS(B$6:B14)),"""")"),"Carl Angel")</f>
        <v>Carl Angel</v>
      </c>
      <c r="C14" s="33" t="str">
        <f ca="1">IFERROR(__xludf.DUMMYFUNCTION("IFERROR(INDEX(FILTER(Library!$D$5:$D$201,IF($B$3=""All Concepts"",Library!$B$5:$B$201&lt;&gt;"""",ISNUMBER(SEARCH(""|""&amp;$B$3&amp;""|"",Library!$H$5:$H$201)))),ROWS(C$6:C14)),"""")"),"productive resources, entrepreneur, marketing")</f>
        <v>productive resources, entrepreneur, marketing</v>
      </c>
      <c r="D14" s="34" t="str">
        <f ca="1">IFERROR(__xludf.DUMMYFUNCTION("IF($A14="""","""",HYPERLINK(INDEX(FILTER(Library!$I$5:$I$201,IF($B$3=""All Concepts"",Library!$B$5:$B$201&lt;&gt;"""",ISNUMBER(SEARCH(""|""&amp;$B$3&amp;""|"",Library!$H$5:$H$201)))),ROWS(D$6:D14)),""Open lesson""))"),"Open lesson")</f>
        <v>Open lesson</v>
      </c>
      <c r="E14" s="33" t="s">
        <v>19</v>
      </c>
    </row>
    <row r="15" spans="1:5" ht="28.8" x14ac:dyDescent="0.55000000000000004">
      <c r="A15" s="35" t="str">
        <f ca="1">IFERROR(__xludf.DUMMYFUNCTION("IFERROR(INDEX(FILTER(Library!$B$5:$B$201,IF($B$3=""All Concepts"",Library!$B$5:$B$201&lt;&gt;"""",ISNUMBER(SEARCH(""|""&amp;$B$3&amp;""|"",Library!$H$5:$H$201)))),ROWS(A$6:A15)),"""")"),"Sloth and Squirrel in a Pickle")</f>
        <v>Sloth and Squirrel in a Pickle</v>
      </c>
      <c r="B15" s="35" t="str">
        <f ca="1">IFERROR(__xludf.DUMMYFUNCTION("IFERROR(INDEX(FILTER(Library!$C$5:$C$201,IF($B$3=""All Concepts"",Library!$B$5:$B$201&lt;&gt;"""",ISNUMBER(SEARCH(""|""&amp;$B$3&amp;""|"",Library!$H$5:$H$201)))),ROWS(B$6:B15)),"""")"),"Cathy Ballou Mealey")</f>
        <v>Cathy Ballou Mealey</v>
      </c>
      <c r="C15" s="35" t="str">
        <f ca="1">IFERROR(__xludf.DUMMYFUNCTION("IFERROR(INDEX(FILTER(Library!$D$5:$D$201,IF($B$3=""All Concepts"",Library!$B$5:$B$201&lt;&gt;"""",ISNUMBER(SEARCH(""|""&amp;$B$3&amp;""|"",Library!$H$5:$H$201)))),ROWS(C$6:C15)),"""")"),"human capital, specialization, entrepreneur, natural resource")</f>
        <v>human capital, specialization, entrepreneur, natural resource</v>
      </c>
      <c r="D15" s="36" t="str">
        <f ca="1">IFERROR(__xludf.DUMMYFUNCTION("IF($A15="""","""",HYPERLINK(INDEX(FILTER(Library!$I$5:$I$201,IF($B$3=""All Concepts"",Library!$B$5:$B$201&lt;&gt;"""",ISNUMBER(SEARCH(""|""&amp;$B$3&amp;""|"",Library!$H$5:$H$201)))),ROWS(D$6:D15)),""Open lesson""))"),"Open lesson")</f>
        <v>Open lesson</v>
      </c>
      <c r="E15" s="35" t="s">
        <v>19</v>
      </c>
    </row>
    <row r="16" spans="1:5" ht="28.8" x14ac:dyDescent="0.55000000000000004">
      <c r="A16" s="33" t="str">
        <f ca="1">IFERROR(__xludf.DUMMYFUNCTION("IFERROR(INDEX(FILTER(Library!$B$5:$B$201,IF($B$3=""All Concepts"",Library!$B$5:$B$201&lt;&gt;"""",ISNUMBER(SEARCH(""|""&amp;$B$3&amp;""|"",Library!$H$5:$H$201)))),ROWS(A$6:A16)),"""")"),"One Hen: How One Small Loan Made a Big Difference")</f>
        <v>One Hen: How One Small Loan Made a Big Difference</v>
      </c>
      <c r="B16" s="33" t="str">
        <f ca="1">IFERROR(__xludf.DUMMYFUNCTION("IFERROR(INDEX(FILTER(Library!$C$5:$C$201,IF($B$3=""All Concepts"",Library!$B$5:$B$201&lt;&gt;"""",ISNUMBER(SEARCH(""|""&amp;$B$3&amp;""|"",Library!$H$5:$H$201)))),ROWS(B$6:B16)),"""")"),"Katie Smith MIlway")</f>
        <v>Katie Smith MIlway</v>
      </c>
      <c r="C16" s="33" t="str">
        <f ca="1">IFERROR(__xludf.DUMMYFUNCTION("IFERROR(INDEX(FILTER(Library!$D$5:$D$201,IF($B$3=""All Concepts"",Library!$B$5:$B$201&lt;&gt;"""",ISNUMBER(SEARCH(""|""&amp;$B$3&amp;""|"",Library!$H$5:$H$201)))),ROWS(C$6:C16)),"""")"),"entrepreneur, risk, loan, saving")</f>
        <v>entrepreneur, risk, loan, saving</v>
      </c>
      <c r="D16" s="34" t="str">
        <f ca="1">IFERROR(__xludf.DUMMYFUNCTION("IF($A16="""","""",HYPERLINK(INDEX(FILTER(Library!$I$5:$I$201,IF($B$3=""All Concepts"",Library!$B$5:$B$201&lt;&gt;"""",ISNUMBER(SEARCH(""|""&amp;$B$3&amp;""|"",Library!$H$5:$H$201)))),ROWS(D$6:D16)),""Open lesson""))"),"Open lesson")</f>
        <v>Open lesson</v>
      </c>
      <c r="E16" s="33" t="s">
        <v>19</v>
      </c>
    </row>
    <row r="17" spans="1:5" ht="14.4" x14ac:dyDescent="0.55000000000000004">
      <c r="A17" s="35" t="str">
        <f ca="1">IFERROR(__xludf.DUMMYFUNCTION("IFERROR(INDEX(FILTER(Library!$B$5:$B$201,IF($B$3=""All Concepts"",Library!$B$5:$B$201&lt;&gt;"""",ISNUMBER(SEARCH(""|""&amp;$B$3&amp;""|"",Library!$H$5:$H$201)))),ROWS(A$6:A17)),"""")"),"I Love Strawberries")</f>
        <v>I Love Strawberries</v>
      </c>
      <c r="B17" s="35" t="str">
        <f ca="1">IFERROR(__xludf.DUMMYFUNCTION("IFERROR(INDEX(FILTER(Library!$C$5:$C$201,IF($B$3=""All Concepts"",Library!$B$5:$B$201&lt;&gt;"""",ISNUMBER(SEARCH(""|""&amp;$B$3&amp;""|"",Library!$H$5:$H$201)))),ROWS(B$6:B17)),"""")"),"Shannon Anderson")</f>
        <v>Shannon Anderson</v>
      </c>
      <c r="C17" s="35" t="str">
        <f ca="1">IFERROR(__xludf.DUMMYFUNCTION("IFERROR(INDEX(FILTER(Library!$D$5:$D$201,IF($B$3=""All Concepts"",Library!$B$5:$B$201&lt;&gt;"""",ISNUMBER(SEARCH(""|""&amp;$B$3&amp;""|"",Library!$H$5:$H$201)))),ROWS(C$6:C17)),"""")"),"natural resources productive resource, product")</f>
        <v>natural resources productive resource, product</v>
      </c>
      <c r="D17" s="36" t="str">
        <f ca="1">IFERROR(__xludf.DUMMYFUNCTION("IF($A17="""","""",HYPERLINK(INDEX(FILTER(Library!$I$5:$I$201,IF($B$3=""All Concepts"",Library!$B$5:$B$201&lt;&gt;"""",ISNUMBER(SEARCH(""|""&amp;$B$3&amp;""|"",Library!$H$5:$H$201)))),ROWS(D$6:D17)),""Open lesson""))"),"Open lesson")</f>
        <v>Open lesson</v>
      </c>
      <c r="E17" s="35" t="s">
        <v>19</v>
      </c>
    </row>
    <row r="18" spans="1:5" ht="14.4" x14ac:dyDescent="0.55000000000000004">
      <c r="A18" s="33" t="str">
        <f ca="1">IFERROR(__xludf.DUMMYFUNCTION("IFERROR(INDEX(FILTER(Library!$B$5:$B$201,IF($B$3=""All Concepts"",Library!$B$5:$B$201&lt;&gt;"""",ISNUMBER(SEARCH(""|""&amp;$B$3&amp;""|"",Library!$H$5:$H$201)))),ROWS(A$6:A18)),"""")"),"Title")</f>
        <v>Title</v>
      </c>
      <c r="B18" s="33" t="str">
        <f ca="1">IFERROR(__xludf.DUMMYFUNCTION("IFERROR(INDEX(FILTER(Library!$C$5:$C$201,IF($B$3=""All Concepts"",Library!$B$5:$B$201&lt;&gt;"""",ISNUMBER(SEARCH(""|""&amp;$B$3&amp;""|"",Library!$H$5:$H$201)))),ROWS(B$6:B18)),"""")"),"Author")</f>
        <v>Author</v>
      </c>
      <c r="C18" s="33" t="str">
        <f ca="1">IFERROR(__xludf.DUMMYFUNCTION("IFERROR(INDEX(FILTER(Library!$D$5:$D$201,IF($B$3=""All Concepts"",Library!$B$5:$B$201&lt;&gt;"""",ISNUMBER(SEARCH(""|""&amp;$B$3&amp;""|"",Library!$H$5:$H$201)))),ROWS(C$6:C18)),"""")"),"Economics Topics")</f>
        <v>Economics Topics</v>
      </c>
      <c r="D18" s="34" t="str">
        <f ca="1">IFERROR(__xludf.DUMMYFUNCTION("IF($A18="""","""",HYPERLINK(INDEX(FILTER(Library!$I$5:$I$201,IF($B$3=""All Concepts"",Library!$B$5:$B$201&lt;&gt;"""",ISNUMBER(SEARCH(""|""&amp;$B$3&amp;""|"",Library!$H$5:$H$201)))),ROWS(D$6:D18)),""Open lesson""))"),"Open lesson")</f>
        <v>Open lesson</v>
      </c>
      <c r="E18" s="33" t="s">
        <v>19</v>
      </c>
    </row>
    <row r="19" spans="1:5" ht="14.4" x14ac:dyDescent="0.55000000000000004">
      <c r="A19" s="35" t="str">
        <f ca="1">IFERROR(__xludf.DUMMYFUNCTION("IFERROR(INDEX(FILTER(Library!$B$5:$B$201,IF($B$3=""All Concepts"",Library!$B$5:$B$201&lt;&gt;"""",ISNUMBER(SEARCH(""|""&amp;$B$3&amp;""|"",Library!$H$5:$H$201)))),ROWS(A$6:A19)),"""")"),"The Little Red Hen Makes a Pizza")</f>
        <v>The Little Red Hen Makes a Pizza</v>
      </c>
      <c r="B19" s="35" t="str">
        <f ca="1">IFERROR(__xludf.DUMMYFUNCTION("IFERROR(INDEX(FILTER(Library!$C$5:$C$201,IF($B$3=""All Concepts"",Library!$B$5:$B$201&lt;&gt;"""",ISNUMBER(SEARCH(""|""&amp;$B$3&amp;""|"",Library!$H$5:$H$201)))),ROWS(B$6:B19)),"""")"),"Philemon Sturgis")</f>
        <v>Philemon Sturgis</v>
      </c>
      <c r="C19" s="35" t="str">
        <f ca="1">IFERROR(__xludf.DUMMYFUNCTION("IFERROR(INDEX(FILTER(Library!$D$5:$D$201,IF($B$3=""All Concepts"",Library!$B$5:$B$201&lt;&gt;"""",ISNUMBER(SEARCH(""|""&amp;$B$3&amp;""|"",Library!$H$5:$H$201)))),ROWS(C$6:C19)),"""")"),"producer consumer")</f>
        <v>producer consumer</v>
      </c>
      <c r="D19" s="36" t="str">
        <f ca="1">IFERROR(__xludf.DUMMYFUNCTION("IF($A19="""","""",HYPERLINK(INDEX(FILTER(Library!$I$5:$I$201,IF($B$3=""All Concepts"",Library!$B$5:$B$201&lt;&gt;"""",ISNUMBER(SEARCH(""|""&amp;$B$3&amp;""|"",Library!$H$5:$H$201)))),ROWS(D$6:D19)),""Open lesson""))"),"Open lesson")</f>
        <v>Open lesson</v>
      </c>
      <c r="E19" s="35" t="s">
        <v>19</v>
      </c>
    </row>
    <row r="20" spans="1:5" ht="28.8" x14ac:dyDescent="0.55000000000000004">
      <c r="A20" s="33" t="str">
        <f ca="1">IFERROR(__xludf.DUMMYFUNCTION("IFERROR(INDEX(FILTER(Library!$B$5:$B$201,IF($B$3=""All Concepts"",Library!$B$5:$B$201&lt;&gt;"""",ISNUMBER(SEARCH(""|""&amp;$B$3&amp;""|"",Library!$H$5:$H$201)))),ROWS(A$6:A20)),"""")"),"Agatha's Featherbed")</f>
        <v>Agatha's Featherbed</v>
      </c>
      <c r="B20" s="33" t="str">
        <f ca="1">IFERROR(__xludf.DUMMYFUNCTION("IFERROR(INDEX(FILTER(Library!$C$5:$C$201,IF($B$3=""All Concepts"",Library!$B$5:$B$201&lt;&gt;"""",ISNUMBER(SEARCH(""|""&amp;$B$3&amp;""|"",Library!$H$5:$H$201)))),ROWS(B$6:B20)),"""")"),"Carmen Agra Deedy")</f>
        <v>Carmen Agra Deedy</v>
      </c>
      <c r="C20" s="33" t="str">
        <f ca="1">IFERROR(__xludf.DUMMYFUNCTION("IFERROR(INDEX(FILTER(Library!$D$5:$D$201,IF($B$3=""All Concepts"",Library!$B$5:$B$201&lt;&gt;"""",ISNUMBER(SEARCH(""|""&amp;$B$3&amp;""|"",Library!$H$5:$H$201)))),ROWS(C$6:C20)),"""")"),"productive resources, natural resources, capital resources, human resources, producer")</f>
        <v>productive resources, natural resources, capital resources, human resources, producer</v>
      </c>
      <c r="D20" s="34" t="str">
        <f ca="1">IFERROR(__xludf.DUMMYFUNCTION("IF($A20="""","""",HYPERLINK(INDEX(FILTER(Library!$I$5:$I$201,IF($B$3=""All Concepts"",Library!$B$5:$B$201&lt;&gt;"""",ISNUMBER(SEARCH(""|""&amp;$B$3&amp;""|"",Library!$H$5:$H$201)))),ROWS(D$6:D20)),""Open lesson""))"),"Open lesson")</f>
        <v>Open lesson</v>
      </c>
      <c r="E20" s="33" t="s">
        <v>19</v>
      </c>
    </row>
    <row r="21" spans="1:5" ht="15.75" customHeight="1" x14ac:dyDescent="0.55000000000000004">
      <c r="A21" s="35" t="str">
        <f ca="1">IFERROR(__xludf.DUMMYFUNCTION("IFERROR(INDEX(FILTER(Library!$B$5:$B$201,IF($B$3=""All Concepts"",Library!$B$5:$B$201&lt;&gt;"""",ISNUMBER(SEARCH(""|""&amp;$B$3&amp;""|"",Library!$H$5:$H$201)))),ROWS(A$6:A21)),"""")"),"Balloon Trees")</f>
        <v>Balloon Trees</v>
      </c>
      <c r="B21" s="35" t="str">
        <f ca="1">IFERROR(__xludf.DUMMYFUNCTION("IFERROR(INDEX(FILTER(Library!$C$5:$C$201,IF($B$3=""All Concepts"",Library!$B$5:$B$201&lt;&gt;"""",ISNUMBER(SEARCH(""|""&amp;$B$3&amp;""|"",Library!$H$5:$H$201)))),ROWS(B$6:B21)),"""")"),"Danna Smith")</f>
        <v>Danna Smith</v>
      </c>
      <c r="C21" s="35" t="str">
        <f ca="1">IFERROR(__xludf.DUMMYFUNCTION("IFERROR(INDEX(FILTER(Library!$D$5:$D$201,IF($B$3=""All Concepts"",Library!$B$5:$B$201&lt;&gt;"""",ISNUMBER(SEARCH(""|""&amp;$B$3&amp;""|"",Library!$H$5:$H$201)))),ROWS(C$6:C21)),"""")"),"productive resources, natural resources, capital resources, human resources, producer")</f>
        <v>productive resources, natural resources, capital resources, human resources, producer</v>
      </c>
      <c r="D21" s="36" t="str">
        <f ca="1">IFERROR(__xludf.DUMMYFUNCTION("IF($A21="""","""",HYPERLINK(INDEX(FILTER(Library!$I$5:$I$201,IF($B$3=""All Concepts"",Library!$B$5:$B$201&lt;&gt;"""",ISNUMBER(SEARCH(""|""&amp;$B$3&amp;""|"",Library!$H$5:$H$201)))),ROWS(D$6:D21)),""Open lesson""))"),"Open lesson")</f>
        <v>Open lesson</v>
      </c>
      <c r="E21" s="35" t="s">
        <v>19</v>
      </c>
    </row>
    <row r="22" spans="1:5" ht="15.75" customHeight="1" x14ac:dyDescent="0.55000000000000004">
      <c r="A22" s="33" t="str">
        <f ca="1">IFERROR(__xludf.DUMMYFUNCTION("IFERROR(INDEX(FILTER(Library!$B$5:$B$201,IF($B$3=""All Concepts"",Library!$B$5:$B$201&lt;&gt;"""",ISNUMBER(SEARCH(""|""&amp;$B$3&amp;""|"",Library!$H$5:$H$201)))),ROWS(A$6:A22)),"""")"),"Pancakes, Pancakes")</f>
        <v>Pancakes, Pancakes</v>
      </c>
      <c r="B22" s="33" t="str">
        <f ca="1">IFERROR(__xludf.DUMMYFUNCTION("IFERROR(INDEX(FILTER(Library!$C$5:$C$201,IF($B$3=""All Concepts"",Library!$B$5:$B$201&lt;&gt;"""",ISNUMBER(SEARCH(""|""&amp;$B$3&amp;""|"",Library!$H$5:$H$201)))),ROWS(B$6:B22)),"""")"),"Eric Carle")</f>
        <v>Eric Carle</v>
      </c>
      <c r="C22" s="33" t="str">
        <f ca="1">IFERROR(__xludf.DUMMYFUNCTION("IFERROR(INDEX(FILTER(Library!$D$5:$D$201,IF($B$3=""All Concepts"",Library!$B$5:$B$201&lt;&gt;"""",ISNUMBER(SEARCH(""|""&amp;$B$3&amp;""|"",Library!$H$5:$H$201)))),ROWS(C$6:C22)),"""")"),"productive resources, natural resources, capital resources, human resources, producer")</f>
        <v>productive resources, natural resources, capital resources, human resources, producer</v>
      </c>
      <c r="D22" s="34" t="str">
        <f ca="1">IFERROR(__xludf.DUMMYFUNCTION("IF($A22="""","""",HYPERLINK(INDEX(FILTER(Library!$I$5:$I$201,IF($B$3=""All Concepts"",Library!$B$5:$B$201&lt;&gt;"""",ISNUMBER(SEARCH(""|""&amp;$B$3&amp;""|"",Library!$H$5:$H$201)))),ROWS(D$6:D22)),""Open lesson""))"),"Open lesson")</f>
        <v>Open lesson</v>
      </c>
      <c r="E22" s="33" t="s">
        <v>19</v>
      </c>
    </row>
    <row r="23" spans="1:5" ht="15.75" customHeight="1" x14ac:dyDescent="0.55000000000000004">
      <c r="A23" s="35" t="str">
        <f ca="1">IFERROR(__xludf.DUMMYFUNCTION("IFERROR(INDEX(FILTER(Library!$B$5:$B$201,IF($B$3=""All Concepts"",Library!$B$5:$B$201&lt;&gt;"""",ISNUMBER(SEARCH(""|""&amp;$B$3&amp;""|"",Library!$H$5:$H$201)))),ROWS(A$6:A23)),"""")"),"Pickle Patch Bathtub")</f>
        <v>Pickle Patch Bathtub</v>
      </c>
      <c r="B23" s="35" t="str">
        <f ca="1">IFERROR(__xludf.DUMMYFUNCTION("IFERROR(INDEX(FILTER(Library!$C$5:$C$201,IF($B$3=""All Concepts"",Library!$B$5:$B$201&lt;&gt;"""",ISNUMBER(SEARCH(""|""&amp;$B$3&amp;""|"",Library!$H$5:$H$201)))),ROWS(B$6:B23)),"""")"),"Fran Kennedy")</f>
        <v>Fran Kennedy</v>
      </c>
      <c r="C23" s="35" t="str">
        <f ca="1">IFERROR(__xludf.DUMMYFUNCTION("IFERROR(INDEX(FILTER(Library!$D$5:$D$201,IF($B$3=""All Concepts"",Library!$B$5:$B$201&lt;&gt;"""",ISNUMBER(SEARCH(""|""&amp;$B$3&amp;""|"",Library!$H$5:$H$201)))),ROWS(C$6:C23)),"""")"),"productive resources, natural resources, capital resources, human resources, producer, consumer, income, savings goals")</f>
        <v>productive resources, natural resources, capital resources, human resources, producer, consumer, income, savings goals</v>
      </c>
      <c r="D23" s="36" t="str">
        <f ca="1">IFERROR(__xludf.DUMMYFUNCTION("IF($A23="""","""",HYPERLINK(INDEX(FILTER(Library!$I$5:$I$201,IF($B$3=""All Concepts"",Library!$B$5:$B$201&lt;&gt;"""",ISNUMBER(SEARCH(""|""&amp;$B$3&amp;""|"",Library!$H$5:$H$201)))),ROWS(D$6:D23)),""Open lesson""))"),"Open lesson")</f>
        <v>Open lesson</v>
      </c>
      <c r="E23" s="35" t="s">
        <v>19</v>
      </c>
    </row>
    <row r="24" spans="1:5" ht="15.75" customHeight="1" x14ac:dyDescent="0.55000000000000004">
      <c r="A24" s="33" t="str">
        <f ca="1">IFERROR(__xludf.DUMMYFUNCTION("IFERROR(INDEX(FILTER(Library!$B$5:$B$201,IF($B$3=""All Concepts"",Library!$B$5:$B$201&lt;&gt;"""",ISNUMBER(SEARCH(""|""&amp;$B$3&amp;""|"",Library!$H$5:$H$201)))),ROWS(A$6:A24)),"""")"),"Sweet Potato Pie")</f>
        <v>Sweet Potato Pie</v>
      </c>
      <c r="B24" s="33" t="str">
        <f ca="1">IFERROR(__xludf.DUMMYFUNCTION("IFERROR(INDEX(FILTER(Library!$C$5:$C$201,IF($B$3=""All Concepts"",Library!$B$5:$B$201&lt;&gt;"""",ISNUMBER(SEARCH(""|""&amp;$B$3&amp;""|"",Library!$H$5:$H$201)))),ROWS(B$6:B24)),"""")"),"Kathleen Lindsey")</f>
        <v>Kathleen Lindsey</v>
      </c>
      <c r="C24" s="33" t="str">
        <f ca="1">IFERROR(__xludf.DUMMYFUNCTION("IFERROR(INDEX(FILTER(Library!$D$5:$D$201,IF($B$3=""All Concepts"",Library!$B$5:$B$201&lt;&gt;"""",ISNUMBER(SEARCH(""|""&amp;$B$3&amp;""|"",Library!$H$5:$H$201)))),ROWS(C$6:C24)),"""")"),"productive resources, specialization")</f>
        <v>productive resources, specialization</v>
      </c>
      <c r="D24" s="34" t="str">
        <f ca="1">IFERROR(__xludf.DUMMYFUNCTION("IF($A24="""","""",HYPERLINK(INDEX(FILTER(Library!$I$5:$I$201,IF($B$3=""All Concepts"",Library!$B$5:$B$201&lt;&gt;"""",ISNUMBER(SEARCH(""|""&amp;$B$3&amp;""|"",Library!$H$5:$H$201)))),ROWS(D$6:D24)),""Open lesson""))"),"Open lesson")</f>
        <v>Open lesson</v>
      </c>
      <c r="E24" s="33" t="s">
        <v>19</v>
      </c>
    </row>
    <row r="25" spans="1:5" ht="15.75" customHeight="1" x14ac:dyDescent="0.55000000000000004">
      <c r="A25" s="35" t="str">
        <f ca="1">IFERROR(__xludf.DUMMYFUNCTION("IFERROR(INDEX(FILTER(Library!$B$5:$B$201,IF($B$3=""All Concepts"",Library!$B$5:$B$201&lt;&gt;"""",ISNUMBER(SEARCH(""|""&amp;$B$3&amp;""|"",Library!$H$5:$H$201)))),ROWS(A$6:A25)),"""")"),"A Chair for My Mother")</f>
        <v>A Chair for My Mother</v>
      </c>
      <c r="B25" s="35" t="str">
        <f ca="1">IFERROR(__xludf.DUMMYFUNCTION("IFERROR(INDEX(FILTER(Library!$C$5:$C$201,IF($B$3=""All Concepts"",Library!$B$5:$B$201&lt;&gt;"""",ISNUMBER(SEARCH(""|""&amp;$B$3&amp;""|"",Library!$H$5:$H$201)))),ROWS(B$6:B25)),"""")"),"Vera WIlliams")</f>
        <v>Vera WIlliams</v>
      </c>
      <c r="C25" s="35" t="str">
        <f ca="1">IFERROR(__xludf.DUMMYFUNCTION("IFERROR(INDEX(FILTER(Library!$D$5:$D$201,IF($B$3=""All Concepts"",Library!$B$5:$B$201&lt;&gt;"""",ISNUMBER(SEARCH(""|""&amp;$B$3&amp;""|"",Library!$H$5:$H$201)))),ROWS(C$6:C25)),"""")"),"decision-making, savings goals, income")</f>
        <v>decision-making, savings goals, income</v>
      </c>
      <c r="D25" s="36" t="str">
        <f ca="1">IFERROR(__xludf.DUMMYFUNCTION("IF($A25="""","""",HYPERLINK(INDEX(FILTER(Library!$I$5:$I$201,IF($B$3=""All Concepts"",Library!$B$5:$B$201&lt;&gt;"""",ISNUMBER(SEARCH(""|""&amp;$B$3&amp;""|"",Library!$H$5:$H$201)))),ROWS(D$6:D25)),""Open lesson""))"),"Open lesson")</f>
        <v>Open lesson</v>
      </c>
      <c r="E25" s="35" t="s">
        <v>19</v>
      </c>
    </row>
    <row r="26" spans="1:5" ht="15.75" customHeight="1" x14ac:dyDescent="0.55000000000000004">
      <c r="A26" s="33" t="str">
        <f ca="1">IFERROR(__xludf.DUMMYFUNCTION("IFERROR(INDEX(FILTER(Library!$B$5:$B$201,IF($B$3=""All Concepts"",Library!$B$5:$B$201&lt;&gt;"""",ISNUMBER(SEARCH(""|""&amp;$B$3&amp;""|"",Library!$H$5:$H$201)))),ROWS(A$6:A26)),"""")"),"Lemonade for Sale")</f>
        <v>Lemonade for Sale</v>
      </c>
      <c r="B26" s="33" t="str">
        <f ca="1">IFERROR(__xludf.DUMMYFUNCTION("IFERROR(INDEX(FILTER(Library!$C$5:$C$201,IF($B$3=""All Concepts"",Library!$B$5:$B$201&lt;&gt;"""",ISNUMBER(SEARCH(""|""&amp;$B$3&amp;""|"",Library!$H$5:$H$201)))),ROWS(B$6:B26)),"""")"),"Stuart Murphy")</f>
        <v>Stuart Murphy</v>
      </c>
      <c r="C26" s="33" t="str">
        <f ca="1">IFERROR(__xludf.DUMMYFUNCTION("IFERROR(INDEX(FILTER(Library!$D$5:$D$201,IF($B$3=""All Concepts"",Library!$B$5:$B$201&lt;&gt;"""",ISNUMBER(SEARCH(""|""&amp;$B$3&amp;""|"",Library!$H$5:$H$201)))),ROWS(C$6:C26)),"""")"),"savings goals, productive resources, division of labor, marketing")</f>
        <v>savings goals, productive resources, division of labor, marketing</v>
      </c>
      <c r="D26" s="34" t="str">
        <f ca="1">IFERROR(__xludf.DUMMYFUNCTION("IF($A26="""","""",HYPERLINK(INDEX(FILTER(Library!$I$5:$I$201,IF($B$3=""All Concepts"",Library!$B$5:$B$201&lt;&gt;"""",ISNUMBER(SEARCH(""|""&amp;$B$3&amp;""|"",Library!$H$5:$H$201)))),ROWS(D$6:D26)),""Open lesson""))"),"Open lesson")</f>
        <v>Open lesson</v>
      </c>
      <c r="E26" s="33" t="s">
        <v>19</v>
      </c>
    </row>
    <row r="27" spans="1:5" ht="15.75" customHeight="1" x14ac:dyDescent="0.55000000000000004">
      <c r="A27" s="35" t="str">
        <f ca="1">IFERROR(__xludf.DUMMYFUNCTION("IFERROR(INDEX(FILTER(Library!$B$5:$B$201,IF($B$3=""All Concepts"",Library!$B$5:$B$201&lt;&gt;"""",ISNUMBER(SEARCH(""|""&amp;$B$3&amp;""|"",Library!$H$5:$H$201)))),ROWS(A$6:A27)),"""")"),"Simon and the Better Bone")</f>
        <v>Simon and the Better Bone</v>
      </c>
      <c r="B27" s="35" t="str">
        <f ca="1">IFERROR(__xludf.DUMMYFUNCTION("IFERROR(INDEX(FILTER(Library!$C$5:$C$201,IF($B$3=""All Concepts"",Library!$B$5:$B$201&lt;&gt;"""",ISNUMBER(SEARCH(""|""&amp;$B$3&amp;""|"",Library!$H$5:$H$201)))),ROWS(B$6:B27)),"""")"),"Corey Tabor")</f>
        <v>Corey Tabor</v>
      </c>
      <c r="C27" s="35" t="str">
        <f ca="1">IFERROR(__xludf.DUMMYFUNCTION("IFERROR(INDEX(FILTER(Library!$D$5:$D$201,IF($B$3=""All Concepts"",Library!$B$5:$B$201&lt;&gt;"""",ISNUMBER(SEARCH(""|""&amp;$B$3&amp;""|"",Library!$H$5:$H$201)))),ROWS(C$6:C27)),"""")"),"scarcity, allocation")</f>
        <v>scarcity, allocation</v>
      </c>
      <c r="D27" s="36" t="str">
        <f ca="1">IFERROR(__xludf.DUMMYFUNCTION("IF($A27="""","""",HYPERLINK(INDEX(FILTER(Library!$I$5:$I$201,IF($B$3=""All Concepts"",Library!$B$5:$B$201&lt;&gt;"""",ISNUMBER(SEARCH(""|""&amp;$B$3&amp;""|"",Library!$H$5:$H$201)))),ROWS(D$6:D27)),""Open lesson""))"),"Open lesson")</f>
        <v>Open lesson</v>
      </c>
      <c r="E27" s="35" t="s">
        <v>19</v>
      </c>
    </row>
    <row r="28" spans="1:5" ht="15.75" customHeight="1" x14ac:dyDescent="0.55000000000000004">
      <c r="A28" s="33" t="str">
        <f ca="1">IFERROR(__xludf.DUMMYFUNCTION("IFERROR(INDEX(FILTER(Library!$B$5:$B$201,IF($B$3=""All Concepts"",Library!$B$5:$B$201&lt;&gt;"""",ISNUMBER(SEARCH(""|""&amp;$B$3&amp;""|"",Library!$H$5:$H$201)))),ROWS(A$6:A28)),"""")"),"Peppe the Lamplighter")</f>
        <v>Peppe the Lamplighter</v>
      </c>
      <c r="B28" s="33" t="str">
        <f ca="1">IFERROR(__xludf.DUMMYFUNCTION("IFERROR(INDEX(FILTER(Library!$C$5:$C$201,IF($B$3=""All Concepts"",Library!$B$5:$B$201&lt;&gt;"""",ISNUMBER(SEARCH(""|""&amp;$B$3&amp;""|"",Library!$H$5:$H$201)))),ROWS(B$6:B28)),"""")"),"Elisa Bartone")</f>
        <v>Elisa Bartone</v>
      </c>
      <c r="C28" s="33" t="str">
        <f ca="1">IFERROR(__xludf.DUMMYFUNCTION("IFERROR(INDEX(FILTER(Library!$D$5:$D$201,IF($B$3=""All Concepts"",Library!$B$5:$B$201&lt;&gt;"""",ISNUMBER(SEARCH(""|""&amp;$B$3&amp;""|"",Library!$H$5:$H$201)))),ROWS(C$6:C28)),"""")"),"specialization, interdependence, human resource")</f>
        <v>specialization, interdependence, human resource</v>
      </c>
      <c r="D28" s="34" t="str">
        <f ca="1">IFERROR(__xludf.DUMMYFUNCTION("IF($A28="""","""",HYPERLINK(INDEX(FILTER(Library!$I$5:$I$201,IF($B$3=""All Concepts"",Library!$B$5:$B$201&lt;&gt;"""",ISNUMBER(SEARCH(""|""&amp;$B$3&amp;""|"",Library!$H$5:$H$201)))),ROWS(D$6:D28)),""Open lesson""))"),"Open lesson")</f>
        <v>Open lesson</v>
      </c>
      <c r="E28" s="33" t="s">
        <v>19</v>
      </c>
    </row>
    <row r="29" spans="1:5" ht="15.75" customHeight="1" x14ac:dyDescent="0.55000000000000004">
      <c r="A29" s="35" t="str">
        <f ca="1">IFERROR(__xludf.DUMMYFUNCTION("IFERROR(INDEX(FILTER(Library!$B$5:$B$201,IF($B$3=""All Concepts"",Library!$B$5:$B$201&lt;&gt;"""",ISNUMBER(SEARCH(""|""&amp;$B$3&amp;""|"",Library!$H$5:$H$201)))),ROWS(A$6:A29)),"""")"),"Billy the Blue Footed Booby")</f>
        <v>Billy the Blue Footed Booby</v>
      </c>
      <c r="B29" s="35" t="str">
        <f ca="1">IFERROR(__xludf.DUMMYFUNCTION("IFERROR(INDEX(FILTER(Library!$C$5:$C$201,IF($B$3=""All Concepts"",Library!$B$5:$B$201&lt;&gt;"""",ISNUMBER(SEARCH(""|""&amp;$B$3&amp;""|"",Library!$H$5:$H$201)))),ROWS(B$6:B29)),"""")"),"Sheila Bair")</f>
        <v>Sheila Bair</v>
      </c>
      <c r="C29" s="35" t="str">
        <f ca="1">IFERROR(__xludf.DUMMYFUNCTION("IFERROR(INDEX(FILTER(Library!$D$5:$D$201,IF($B$3=""All Concepts"",Library!$B$5:$B$201&lt;&gt;"""",ISNUMBER(SEARCH(""|""&amp;$B$3&amp;""|"",Library!$H$5:$H$201)))),ROWS(C$6:C29)),"""")"),"")</f>
        <v/>
      </c>
      <c r="D29" s="36" t="str">
        <f ca="1">IFERROR(__xludf.DUMMYFUNCTION("IF($A29="""","""",HYPERLINK(INDEX(FILTER(Library!$I$5:$I$201,IF($B$3=""All Concepts"",Library!$B$5:$B$201&lt;&gt;"""",ISNUMBER(SEARCH(""|""&amp;$B$3&amp;""|"",Library!$H$5:$H$201)))),ROWS(D$6:D29)),""Open lesson""))"),"Open lesson")</f>
        <v>Open lesson</v>
      </c>
      <c r="E29" s="35" t="s">
        <v>19</v>
      </c>
    </row>
    <row r="30" spans="1:5" ht="15.75" customHeight="1" x14ac:dyDescent="0.55000000000000004">
      <c r="A30" s="33" t="str">
        <f ca="1">IFERROR(__xludf.DUMMYFUNCTION("IFERROR(INDEX(FILTER(Library!$B$5:$B$201,IF($B$3=""All Concepts"",Library!$B$5:$B$201&lt;&gt;"""",ISNUMBER(SEARCH(""|""&amp;$B$3&amp;""|"",Library!$H$5:$H$201)))),ROWS(A$6:A30)),"""")"),"Bunny Money")</f>
        <v>Bunny Money</v>
      </c>
      <c r="B30" s="33" t="str">
        <f ca="1">IFERROR(__xludf.DUMMYFUNCTION("IFERROR(INDEX(FILTER(Library!$C$5:$C$201,IF($B$3=""All Concepts"",Library!$B$5:$B$201&lt;&gt;"""",ISNUMBER(SEARCH(""|""&amp;$B$3&amp;""|"",Library!$H$5:$H$201)))),ROWS(B$6:B30)),"""")"),"Rosemary Wells")</f>
        <v>Rosemary Wells</v>
      </c>
      <c r="C30" s="33" t="str">
        <f ca="1">IFERROR(__xludf.DUMMYFUNCTION("IFERROR(INDEX(FILTER(Library!$D$5:$D$201,IF($B$3=""All Concepts"",Library!$B$5:$B$201&lt;&gt;"""",ISNUMBER(SEARCH(""|""&amp;$B$3&amp;""|"",Library!$H$5:$H$201)))),ROWS(C$6:C30)),"""")"),"saving, spending, savings goals")</f>
        <v>saving, spending, savings goals</v>
      </c>
      <c r="D30" s="34" t="str">
        <f ca="1">IFERROR(__xludf.DUMMYFUNCTION("IF($A30="""","""",HYPERLINK(INDEX(FILTER(Library!$I$5:$I$201,IF($B$3=""All Concepts"",Library!$B$5:$B$201&lt;&gt;"""",ISNUMBER(SEARCH(""|""&amp;$B$3&amp;""|"",Library!$H$5:$H$201)))),ROWS(D$6:D30)),""Open lesson""))"),"Open lesson")</f>
        <v>Open lesson</v>
      </c>
      <c r="E30" s="33" t="s">
        <v>19</v>
      </c>
    </row>
    <row r="31" spans="1:5" ht="15.75" customHeight="1" x14ac:dyDescent="0.55000000000000004">
      <c r="A31" s="35" t="str">
        <f ca="1">IFERROR(__xludf.DUMMYFUNCTION("IFERROR(INDEX(FILTER(Library!$B$5:$B$201,IF($B$3=""All Concepts"",Library!$B$5:$B$201&lt;&gt;"""",ISNUMBER(SEARCH(""|""&amp;$B$3&amp;""|"",Library!$H$5:$H$201)))),ROWS(A$6:A31)),"""")"),"How Much is that Doggie in the Window?")</f>
        <v>How Much is that Doggie in the Window?</v>
      </c>
      <c r="B31" s="35" t="str">
        <f ca="1">IFERROR(__xludf.DUMMYFUNCTION("IFERROR(INDEX(FILTER(Library!$C$5:$C$201,IF($B$3=""All Concepts"",Library!$B$5:$B$201&lt;&gt;"""",ISNUMBER(SEARCH(""|""&amp;$B$3&amp;""|"",Library!$H$5:$H$201)))),ROWS(B$6:B31)),"""")"),"Iza Trapani")</f>
        <v>Iza Trapani</v>
      </c>
      <c r="C31" s="35" t="str">
        <f ca="1">IFERROR(__xludf.DUMMYFUNCTION("IFERROR(INDEX(FILTER(Library!$D$5:$D$201,IF($B$3=""All Concepts"",Library!$B$5:$B$201&lt;&gt;"""",ISNUMBER(SEARCH(""|""&amp;$B$3&amp;""|"",Library!$H$5:$H$201)))),ROWS(C$6:C31)),"""")"),"economic want, savings goal, spending")</f>
        <v>economic want, savings goal, spending</v>
      </c>
      <c r="D31" s="36" t="str">
        <f ca="1">IFERROR(__xludf.DUMMYFUNCTION("IF($A31="""","""",HYPERLINK(INDEX(FILTER(Library!$I$5:$I$201,IF($B$3=""All Concepts"",Library!$B$5:$B$201&lt;&gt;"""",ISNUMBER(SEARCH(""|""&amp;$B$3&amp;""|"",Library!$H$5:$H$201)))),ROWS(D$6:D31)),""Open lesson""))"),"Open lesson")</f>
        <v>Open lesson</v>
      </c>
      <c r="E31" s="35" t="s">
        <v>19</v>
      </c>
    </row>
    <row r="32" spans="1:5" ht="15.75" customHeight="1" x14ac:dyDescent="0.55000000000000004">
      <c r="A32" s="33" t="str">
        <f ca="1">IFERROR(__xludf.DUMMYFUNCTION("IFERROR(INDEX(FILTER(Library!$B$5:$B$201,IF($B$3=""All Concepts"",Library!$B$5:$B$201&lt;&gt;"""",ISNUMBER(SEARCH(""|""&amp;$B$3&amp;""|"",Library!$H$5:$H$201)))),ROWS(A$6:A32)),"""")"),"How Much is that Doggie in the Window?")</f>
        <v>How Much is that Doggie in the Window?</v>
      </c>
      <c r="B32" s="33" t="str">
        <f ca="1">IFERROR(__xludf.DUMMYFUNCTION("IFERROR(INDEX(FILTER(Library!$C$5:$C$201,IF($B$3=""All Concepts"",Library!$B$5:$B$201&lt;&gt;"""",ISNUMBER(SEARCH(""|""&amp;$B$3&amp;""|"",Library!$H$5:$H$201)))),ROWS(B$6:B32)),"""")"),"Iza Trapani")</f>
        <v>Iza Trapani</v>
      </c>
      <c r="C32" s="33" t="str">
        <f ca="1">IFERROR(__xludf.DUMMYFUNCTION("IFERROR(INDEX(FILTER(Library!$D$5:$D$201,IF($B$3=""All Concepts"",Library!$B$5:$B$201&lt;&gt;"""",ISNUMBER(SEARCH(""|""&amp;$B$3&amp;""|"",Library!$H$5:$H$201)))),ROWS(C$6:C32)),"""")"),"economic want, savings goal, spending")</f>
        <v>economic want, savings goal, spending</v>
      </c>
      <c r="D32" s="34" t="str">
        <f ca="1">IFERROR(__xludf.DUMMYFUNCTION("IF($A32="""","""",HYPERLINK(INDEX(FILTER(Library!$I$5:$I$201,IF($B$3=""All Concepts"",Library!$B$5:$B$201&lt;&gt;"""",ISNUMBER(SEARCH(""|""&amp;$B$3&amp;""|"",Library!$H$5:$H$201)))),ROWS(D$6:D32)),""Open lesson""))"),"Open lesson")</f>
        <v>Open lesson</v>
      </c>
      <c r="E32" s="33" t="s">
        <v>19</v>
      </c>
    </row>
    <row r="33" spans="1:5" ht="15.75" customHeight="1" x14ac:dyDescent="0.55000000000000004">
      <c r="A33" s="35" t="str">
        <f ca="1">IFERROR(__xludf.DUMMYFUNCTION("IFERROR(INDEX(FILTER(Library!$B$5:$B$201,IF($B$3=""All Concepts"",Library!$B$5:$B$201&lt;&gt;"""",ISNUMBER(SEARCH(""|""&amp;$B$3&amp;""|"",Library!$H$5:$H$201)))),ROWS(A$6:A33)),"""")"),"Spend It!")</f>
        <v>Spend It!</v>
      </c>
      <c r="B33" s="35" t="str">
        <f ca="1">IFERROR(__xludf.DUMMYFUNCTION("IFERROR(INDEX(FILTER(Library!$C$5:$C$201,IF($B$3=""All Concepts"",Library!$B$5:$B$201&lt;&gt;"""",ISNUMBER(SEARCH(""|""&amp;$B$3&amp;""|"",Library!$H$5:$H$201)))),ROWS(B$6:B33)),"""")"),"Cinders McLeod")</f>
        <v>Cinders McLeod</v>
      </c>
      <c r="C33" s="35" t="str">
        <f ca="1">IFERROR(__xludf.DUMMYFUNCTION("IFERROR(INDEX(FILTER(Library!$D$5:$D$201,IF($B$3=""All Concepts"",Library!$B$5:$B$201&lt;&gt;"""",ISNUMBER(SEARCH(""|""&amp;$B$3&amp;""|"",Library!$H$5:$H$201)))),ROWS(C$6:C33)),"""")"),"want, spending")</f>
        <v>want, spending</v>
      </c>
      <c r="D33" s="36" t="str">
        <f ca="1">IFERROR(__xludf.DUMMYFUNCTION("IF($A33="""","""",HYPERLINK(INDEX(FILTER(Library!$I$5:$I$201,IF($B$3=""All Concepts"",Library!$B$5:$B$201&lt;&gt;"""",ISNUMBER(SEARCH(""|""&amp;$B$3&amp;""|"",Library!$H$5:$H$201)))),ROWS(D$6:D33)),""Open lesson""))"),"Open lesson")</f>
        <v>Open lesson</v>
      </c>
      <c r="E33" s="35" t="s">
        <v>19</v>
      </c>
    </row>
    <row r="34" spans="1:5" ht="15.75" customHeight="1" x14ac:dyDescent="0.55000000000000004">
      <c r="A34" s="33" t="str">
        <f ca="1">IFERROR(__xludf.DUMMYFUNCTION("IFERROR(INDEX(FILTER(Library!$B$5:$B$201,IF($B$3=""All Concepts"",Library!$B$5:$B$201&lt;&gt;"""",ISNUMBER(SEARCH(""|""&amp;$B$3&amp;""|"",Library!$H$5:$H$201)))),ROWS(A$6:A34)),"""")"),"Spend It!")</f>
        <v>Spend It!</v>
      </c>
      <c r="B34" s="33" t="str">
        <f ca="1">IFERROR(__xludf.DUMMYFUNCTION("IFERROR(INDEX(FILTER(Library!$C$5:$C$201,IF($B$3=""All Concepts"",Library!$B$5:$B$201&lt;&gt;"""",ISNUMBER(SEARCH(""|""&amp;$B$3&amp;""|"",Library!$H$5:$H$201)))),ROWS(B$6:B34)),"""")"),"Cinders McLeod")</f>
        <v>Cinders McLeod</v>
      </c>
      <c r="C34" s="33" t="str">
        <f ca="1">IFERROR(__xludf.DUMMYFUNCTION("IFERROR(INDEX(FILTER(Library!$D$5:$D$201,IF($B$3=""All Concepts"",Library!$B$5:$B$201&lt;&gt;"""",ISNUMBER(SEARCH(""|""&amp;$B$3&amp;""|"",Library!$H$5:$H$201)))),ROWS(C$6:C34)),"""")"),"want, spending")</f>
        <v>want, spending</v>
      </c>
      <c r="D34" s="34" t="str">
        <f ca="1">IFERROR(__xludf.DUMMYFUNCTION("IF($A34="""","""",HYPERLINK(INDEX(FILTER(Library!$I$5:$I$201,IF($B$3=""All Concepts"",Library!$B$5:$B$201&lt;&gt;"""",ISNUMBER(SEARCH(""|""&amp;$B$3&amp;""|"",Library!$H$5:$H$201)))),ROWS(D$6:D34)),""Open lesson""))"),"Open lesson")</f>
        <v>Open lesson</v>
      </c>
      <c r="E34" s="33" t="s">
        <v>19</v>
      </c>
    </row>
    <row r="35" spans="1:5" ht="15.75" customHeight="1" x14ac:dyDescent="0.55000000000000004">
      <c r="A35" s="35" t="str">
        <f ca="1">IFERROR(__xludf.DUMMYFUNCTION("IFERROR(INDEX(FILTER(Library!$B$5:$B$201,IF($B$3=""All Concepts"",Library!$B$5:$B$201&lt;&gt;"""",ISNUMBER(SEARCH(""|""&amp;$B$3&amp;""|"",Library!$H$5:$H$201)))),ROWS(A$6:A35)),"""")"),"")</f>
        <v/>
      </c>
      <c r="B35" s="35" t="str">
        <f ca="1">IFERROR(__xludf.DUMMYFUNCTION("IFERROR(INDEX(FILTER(Library!$C$5:$C$201,IF($B$3=""All Concepts"",Library!$B$5:$B$201&lt;&gt;"""",ISNUMBER(SEARCH(""|""&amp;$B$3&amp;""|"",Library!$H$5:$H$201)))),ROWS(B$6:B35)),"""")"),"")</f>
        <v/>
      </c>
      <c r="C35" s="35" t="str">
        <f ca="1">IFERROR(__xludf.DUMMYFUNCTION("IFERROR(INDEX(FILTER(Library!$D$5:$D$201,IF($B$3=""All Concepts"",Library!$B$5:$B$201&lt;&gt;"""",ISNUMBER(SEARCH(""|""&amp;$B$3&amp;""|"",Library!$H$5:$H$201)))),ROWS(C$6:C35)),"""")"),"")</f>
        <v/>
      </c>
      <c r="D35" s="36" t="str">
        <f ca="1">IFERROR(__xludf.DUMMYFUNCTION("IF($A35="""","""",HYPERLINK(INDEX(FILTER(Library!$I$5:$I$201,IF($B$3=""All Concepts"",Library!$B$5:$B$201&lt;&gt;"""",ISNUMBER(SEARCH(""|""&amp;$B$3&amp;""|"",Library!$H$5:$H$201)))),ROWS(D$6:D35)),""Open lesson""))"),"")</f>
        <v/>
      </c>
      <c r="E35" s="35" t="s">
        <v>19</v>
      </c>
    </row>
    <row r="36" spans="1:5" ht="15.75" customHeight="1" x14ac:dyDescent="0.55000000000000004"/>
    <row r="37" spans="1:5" ht="15.75" customHeight="1" x14ac:dyDescent="0.55000000000000004"/>
    <row r="38" spans="1:5" ht="15.75" customHeight="1" x14ac:dyDescent="0.55000000000000004"/>
    <row r="39" spans="1:5" ht="15.75" customHeight="1" x14ac:dyDescent="0.55000000000000004"/>
    <row r="40" spans="1:5" ht="15.75" customHeight="1" x14ac:dyDescent="0.55000000000000004"/>
    <row r="41" spans="1:5" ht="15.75" customHeight="1" x14ac:dyDescent="0.55000000000000004"/>
    <row r="42" spans="1:5" ht="15.75" customHeight="1" x14ac:dyDescent="0.55000000000000004"/>
    <row r="43" spans="1:5" ht="15.75" customHeight="1" x14ac:dyDescent="0.55000000000000004"/>
    <row r="44" spans="1:5" ht="15.75" customHeight="1" x14ac:dyDescent="0.55000000000000004"/>
    <row r="45" spans="1:5" ht="15.75" customHeight="1" x14ac:dyDescent="0.55000000000000004"/>
    <row r="46" spans="1:5" ht="15.75" customHeight="1" x14ac:dyDescent="0.55000000000000004"/>
    <row r="47" spans="1:5" ht="15.75" customHeight="1" x14ac:dyDescent="0.55000000000000004"/>
    <row r="48" spans="1:5" ht="15.75" customHeight="1" x14ac:dyDescent="0.55000000000000004"/>
    <row r="49" ht="15.75" customHeight="1" x14ac:dyDescent="0.55000000000000004"/>
    <row r="50" ht="15.75" customHeight="1" x14ac:dyDescent="0.55000000000000004"/>
    <row r="51" ht="15.75" customHeight="1" x14ac:dyDescent="0.55000000000000004"/>
    <row r="52" ht="15.75" customHeight="1" x14ac:dyDescent="0.55000000000000004"/>
    <row r="53" ht="15.75" customHeight="1" x14ac:dyDescent="0.55000000000000004"/>
    <row r="54" ht="15.75" customHeight="1" x14ac:dyDescent="0.55000000000000004"/>
    <row r="55" ht="15.75" customHeight="1" x14ac:dyDescent="0.55000000000000004"/>
    <row r="56" ht="15.75" customHeight="1" x14ac:dyDescent="0.55000000000000004"/>
    <row r="57" ht="15.75" customHeight="1" x14ac:dyDescent="0.55000000000000004"/>
    <row r="58" ht="15.75" customHeight="1" x14ac:dyDescent="0.55000000000000004"/>
    <row r="59" ht="15.75" customHeight="1" x14ac:dyDescent="0.55000000000000004"/>
    <row r="60" ht="15.75" customHeight="1" x14ac:dyDescent="0.55000000000000004"/>
    <row r="61" ht="15.75" customHeight="1" x14ac:dyDescent="0.55000000000000004"/>
    <row r="62" ht="15.75" customHeight="1" x14ac:dyDescent="0.55000000000000004"/>
    <row r="63" ht="15.75" customHeight="1" x14ac:dyDescent="0.55000000000000004"/>
    <row r="64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mergeCells count="2">
    <mergeCell ref="A1:E1"/>
    <mergeCell ref="A2:E2"/>
  </mergeCells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1796875" defaultRowHeight="15" customHeight="1" x14ac:dyDescent="0.55000000000000004"/>
  <cols>
    <col min="1" max="1" width="26" customWidth="1"/>
    <col min="2" max="26" width="8.68359375" customWidth="1"/>
  </cols>
  <sheetData>
    <row r="1" spans="1:1" ht="14.4" x14ac:dyDescent="0.55000000000000004">
      <c r="A1" s="37" t="s">
        <v>149</v>
      </c>
    </row>
    <row r="2" spans="1:1" ht="14.4" x14ac:dyDescent="0.55000000000000004">
      <c r="A2" s="37" t="s">
        <v>17</v>
      </c>
    </row>
    <row r="3" spans="1:1" ht="14.4" x14ac:dyDescent="0.55000000000000004">
      <c r="A3" s="37" t="s">
        <v>25</v>
      </c>
    </row>
    <row r="4" spans="1:1" ht="14.4" x14ac:dyDescent="0.55000000000000004">
      <c r="A4" s="37" t="s">
        <v>152</v>
      </c>
    </row>
    <row r="5" spans="1:1" ht="14.4" x14ac:dyDescent="0.55000000000000004">
      <c r="A5" s="37" t="s">
        <v>31</v>
      </c>
    </row>
    <row r="6" spans="1:1" ht="14.4" x14ac:dyDescent="0.55000000000000004">
      <c r="A6" s="37" t="s">
        <v>153</v>
      </c>
    </row>
    <row r="7" spans="1:1" ht="14.4" x14ac:dyDescent="0.55000000000000004">
      <c r="A7" s="37" t="s">
        <v>40</v>
      </c>
    </row>
    <row r="8" spans="1:1" ht="14.4" x14ac:dyDescent="0.55000000000000004">
      <c r="A8" s="37" t="s">
        <v>154</v>
      </c>
    </row>
    <row r="9" spans="1:1" ht="14.4" x14ac:dyDescent="0.55000000000000004">
      <c r="A9" s="37" t="s">
        <v>52</v>
      </c>
    </row>
    <row r="10" spans="1:1" ht="14.4" x14ac:dyDescent="0.55000000000000004">
      <c r="A10" s="37" t="s">
        <v>62</v>
      </c>
    </row>
    <row r="11" spans="1:1" ht="14.4" x14ac:dyDescent="0.55000000000000004">
      <c r="A11" s="37" t="s">
        <v>73</v>
      </c>
    </row>
    <row r="12" spans="1:1" ht="14.4" x14ac:dyDescent="0.55000000000000004">
      <c r="A12" s="37" t="s">
        <v>155</v>
      </c>
    </row>
    <row r="13" spans="1:1" ht="14.4" x14ac:dyDescent="0.55000000000000004">
      <c r="A13" s="37" t="s">
        <v>156</v>
      </c>
    </row>
    <row r="14" spans="1:1" ht="14.4" x14ac:dyDescent="0.55000000000000004">
      <c r="A14" s="37" t="s">
        <v>157</v>
      </c>
    </row>
    <row r="15" spans="1:1" ht="14.4" x14ac:dyDescent="0.55000000000000004">
      <c r="A15" s="37" t="s">
        <v>158</v>
      </c>
    </row>
    <row r="16" spans="1:1" ht="14.4" x14ac:dyDescent="0.55000000000000004">
      <c r="A16" s="37" t="s">
        <v>159</v>
      </c>
    </row>
    <row r="17" spans="1:1" ht="14.4" x14ac:dyDescent="0.55000000000000004">
      <c r="A17" s="37" t="s">
        <v>84</v>
      </c>
    </row>
    <row r="18" spans="1:1" ht="14.4" x14ac:dyDescent="0.55000000000000004">
      <c r="A18" s="37" t="s">
        <v>160</v>
      </c>
    </row>
    <row r="19" spans="1:1" ht="14.4" x14ac:dyDescent="0.55000000000000004">
      <c r="A19" s="37" t="s">
        <v>97</v>
      </c>
    </row>
    <row r="20" spans="1:1" ht="14.4" x14ac:dyDescent="0.55000000000000004">
      <c r="A20" s="37" t="s">
        <v>161</v>
      </c>
    </row>
    <row r="21" spans="1:1" ht="15.75" customHeight="1" x14ac:dyDescent="0.55000000000000004">
      <c r="A21" s="37" t="s">
        <v>101</v>
      </c>
    </row>
    <row r="22" spans="1:1" ht="15.75" customHeight="1" x14ac:dyDescent="0.55000000000000004">
      <c r="A22" s="37" t="s">
        <v>162</v>
      </c>
    </row>
    <row r="23" spans="1:1" ht="15.75" customHeight="1" x14ac:dyDescent="0.55000000000000004">
      <c r="A23" s="37" t="s">
        <v>163</v>
      </c>
    </row>
    <row r="24" spans="1:1" ht="15.75" customHeight="1" x14ac:dyDescent="0.55000000000000004">
      <c r="A24" s="37" t="s">
        <v>164</v>
      </c>
    </row>
    <row r="25" spans="1:1" ht="15.75" customHeight="1" x14ac:dyDescent="0.55000000000000004">
      <c r="A25" s="37" t="s">
        <v>165</v>
      </c>
    </row>
    <row r="26" spans="1:1" ht="15.75" customHeight="1" x14ac:dyDescent="0.55000000000000004">
      <c r="A26" s="37" t="s">
        <v>120</v>
      </c>
    </row>
    <row r="27" spans="1:1" ht="15.75" customHeight="1" x14ac:dyDescent="0.55000000000000004">
      <c r="A27" s="37" t="s">
        <v>128</v>
      </c>
    </row>
    <row r="28" spans="1:1" ht="15.75" customHeight="1" x14ac:dyDescent="0.55000000000000004">
      <c r="A28" s="37" t="s">
        <v>132</v>
      </c>
    </row>
    <row r="29" spans="1:1" ht="15.75" customHeight="1" x14ac:dyDescent="0.55000000000000004">
      <c r="A29" s="37" t="s">
        <v>166</v>
      </c>
    </row>
    <row r="30" spans="1:1" ht="15.75" customHeight="1" x14ac:dyDescent="0.55000000000000004"/>
    <row r="31" spans="1:1" ht="15.75" customHeight="1" x14ac:dyDescent="0.55000000000000004"/>
    <row r="32" spans="1:1" ht="15.75" customHeight="1" x14ac:dyDescent="0.55000000000000004"/>
    <row r="33" ht="15.75" customHeight="1" x14ac:dyDescent="0.55000000000000004"/>
    <row r="34" ht="15.75" customHeight="1" x14ac:dyDescent="0.55000000000000004"/>
    <row r="35" ht="15.75" customHeight="1" x14ac:dyDescent="0.55000000000000004"/>
    <row r="36" ht="15.75" customHeight="1" x14ac:dyDescent="0.55000000000000004"/>
    <row r="37" ht="15.75" customHeight="1" x14ac:dyDescent="0.55000000000000004"/>
    <row r="38" ht="15.75" customHeight="1" x14ac:dyDescent="0.55000000000000004"/>
    <row r="39" ht="15.75" customHeight="1" x14ac:dyDescent="0.55000000000000004"/>
    <row r="40" ht="15.75" customHeight="1" x14ac:dyDescent="0.55000000000000004"/>
    <row r="41" ht="15.75" customHeight="1" x14ac:dyDescent="0.55000000000000004"/>
    <row r="42" ht="15.75" customHeight="1" x14ac:dyDescent="0.55000000000000004"/>
    <row r="43" ht="15.75" customHeight="1" x14ac:dyDescent="0.55000000000000004"/>
    <row r="44" ht="15.75" customHeight="1" x14ac:dyDescent="0.55000000000000004"/>
    <row r="45" ht="15.75" customHeight="1" x14ac:dyDescent="0.55000000000000004"/>
    <row r="46" ht="15.75" customHeight="1" x14ac:dyDescent="0.55000000000000004"/>
    <row r="47" ht="15.75" customHeight="1" x14ac:dyDescent="0.55000000000000004"/>
    <row r="48" ht="15.75" customHeight="1" x14ac:dyDescent="0.55000000000000004"/>
    <row r="49" ht="15.75" customHeight="1" x14ac:dyDescent="0.55000000000000004"/>
    <row r="50" ht="15.75" customHeight="1" x14ac:dyDescent="0.55000000000000004"/>
    <row r="51" ht="15.75" customHeight="1" x14ac:dyDescent="0.55000000000000004"/>
    <row r="52" ht="15.75" customHeight="1" x14ac:dyDescent="0.55000000000000004"/>
    <row r="53" ht="15.75" customHeight="1" x14ac:dyDescent="0.55000000000000004"/>
    <row r="54" ht="15.75" customHeight="1" x14ac:dyDescent="0.55000000000000004"/>
    <row r="55" ht="15.75" customHeight="1" x14ac:dyDescent="0.55000000000000004"/>
    <row r="56" ht="15.75" customHeight="1" x14ac:dyDescent="0.55000000000000004"/>
    <row r="57" ht="15.75" customHeight="1" x14ac:dyDescent="0.55000000000000004"/>
    <row r="58" ht="15.75" customHeight="1" x14ac:dyDescent="0.55000000000000004"/>
    <row r="59" ht="15.75" customHeight="1" x14ac:dyDescent="0.55000000000000004"/>
    <row r="60" ht="15.75" customHeight="1" x14ac:dyDescent="0.55000000000000004"/>
    <row r="61" ht="15.75" customHeight="1" x14ac:dyDescent="0.55000000000000004"/>
    <row r="62" ht="15.75" customHeight="1" x14ac:dyDescent="0.55000000000000004"/>
    <row r="63" ht="15.75" customHeight="1" x14ac:dyDescent="0.55000000000000004"/>
    <row r="64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 Here</vt:lpstr>
      <vt:lpstr>Library</vt:lpstr>
      <vt:lpstr>Teacher View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Marsha Masters</cp:lastModifiedBy>
  <dcterms:created xsi:type="dcterms:W3CDTF">2026-04-12T01:42:51Z</dcterms:created>
  <dcterms:modified xsi:type="dcterms:W3CDTF">2026-04-12T01:42:52Z</dcterms:modified>
</cp:coreProperties>
</file>